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tabRatio="200" firstSheet="1" activeTab="1"/>
  </bookViews>
  <sheets>
    <sheet name="ORÇ" sheetId="1" r:id="rId1"/>
    <sheet name="Planilha" sheetId="2" r:id="rId2"/>
    <sheet name="Cronograma" sheetId="3" r:id="rId3"/>
  </sheets>
  <externalReferences>
    <externalReference r:id="rId6"/>
  </externalReferences>
  <definedNames>
    <definedName name="_xlnm.Print_Area" localSheetId="2">'Cronograma'!$B$2:$W$27</definedName>
    <definedName name="_xlnm.Print_Area" localSheetId="0">'ORÇ'!$B$2:$I$47</definedName>
    <definedName name="_xlnm.Print_Area" localSheetId="1">'Planilha'!$B$3:$H$25</definedName>
    <definedName name="AreaTeste">#REF!</definedName>
    <definedName name="AreaTeste2">#REF!</definedName>
    <definedName name="CélulaInicioPlanilha">#REF!</definedName>
    <definedName name="CélulaResumo">#REF!</definedName>
    <definedName name="Excel_BuiltIn_Database">#REF!</definedName>
    <definedName name="Excel_BuiltIn_Database_2">#REF!</definedName>
    <definedName name="_xlnm.Print_Titles" localSheetId="0">'ORÇ'!$2:$10</definedName>
    <definedName name="_xlnm.Print_Titles" localSheetId="1">'Planilha'!$2:$9</definedName>
  </definedNames>
  <calcPr fullCalcOnLoad="1"/>
</workbook>
</file>

<file path=xl/sharedStrings.xml><?xml version="1.0" encoding="utf-8"?>
<sst xmlns="http://schemas.openxmlformats.org/spreadsheetml/2006/main" count="102" uniqueCount="65">
  <si>
    <t xml:space="preserve">CÓDIGO:  </t>
  </si>
  <si>
    <t>CONTRATO:</t>
  </si>
  <si>
    <t>CÓDIGO</t>
  </si>
  <si>
    <t>DESCRIÇÃO DOS SERVIÇOS</t>
  </si>
  <si>
    <t>UNID</t>
  </si>
  <si>
    <t>QUANT</t>
  </si>
  <si>
    <t>MEDIÇÃO:</t>
  </si>
  <si>
    <t>LOCAL:</t>
  </si>
  <si>
    <t>-</t>
  </si>
  <si>
    <t>Ferraz de Vasconcelos</t>
  </si>
  <si>
    <t>MEMÓRIA DE CÁLCULO</t>
  </si>
  <si>
    <t>Processo:</t>
  </si>
  <si>
    <t>Descrição</t>
  </si>
  <si>
    <t>Preço Unit</t>
  </si>
  <si>
    <t>Quantidade</t>
  </si>
  <si>
    <t>Total</t>
  </si>
  <si>
    <t>Unid</t>
  </si>
  <si>
    <t>Item</t>
  </si>
  <si>
    <t>EDIF</t>
  </si>
  <si>
    <t>Referência</t>
  </si>
  <si>
    <t>Subtotal:</t>
  </si>
  <si>
    <t>Total:</t>
  </si>
  <si>
    <t>TOTAL GERAL:</t>
  </si>
  <si>
    <t>PLANILHA ORÇAMENTÁRIA</t>
  </si>
  <si>
    <t>Data base:</t>
  </si>
  <si>
    <t>BDI (25%):</t>
  </si>
  <si>
    <t>CRONOGRAMA FISICO DA OBRA</t>
  </si>
  <si>
    <t>Valor do Item</t>
  </si>
  <si>
    <t>%</t>
  </si>
  <si>
    <t>LIMPEZA GERAL DA OBRA</t>
  </si>
  <si>
    <t>Semana</t>
  </si>
  <si>
    <t>SINAPI</t>
  </si>
  <si>
    <r>
      <t xml:space="preserve">Data-Base: </t>
    </r>
    <r>
      <rPr>
        <sz val="12"/>
        <rFont val="Arial"/>
        <family val="2"/>
      </rPr>
      <t>julho/2017</t>
    </r>
  </si>
  <si>
    <t>M3</t>
  </si>
  <si>
    <t>1 - COBERTURA</t>
  </si>
  <si>
    <t>x</t>
  </si>
  <si>
    <t xml:space="preserve">   </t>
  </si>
  <si>
    <t>CIMBRAMENTO PARA ALTURAS ENTRE 3,01M E 7,00M</t>
  </si>
  <si>
    <t>FORNECIMENTO DE ESTRUTURA METÁLICA PARA COBERTURA</t>
  </si>
  <si>
    <t>MONTAGEM DE ESTRUTURA METÁLICA PARA COBERTURA</t>
  </si>
  <si>
    <t>KG</t>
  </si>
  <si>
    <t>RETIRADA DE ESTRUTURA METÁLICA INCLUSIVE PERFIS DE FIXAÇÃO</t>
  </si>
  <si>
    <t>POLIMENTO DE PISO DE GRANILITE OU ARGAMASSA DE ALTA RESISTÊNCIA</t>
  </si>
  <si>
    <t>M2</t>
  </si>
  <si>
    <t>Estrutura corroída (vigas): 30,00x2 (perfil duplo) x 2 lados x 18,03kg/m= 2.163,60kg</t>
  </si>
  <si>
    <t>Estrutura corroída (pantográfica) estimado: 300,00kg</t>
  </si>
  <si>
    <t>Ver item 06.01.30= 2.463,60kg</t>
  </si>
  <si>
    <t>Piso da Quadra: 23,00x33,00= 759,00m²</t>
  </si>
  <si>
    <t>ESMALTE SINTÉTICO - ESTRUTURAS METÁLICAS</t>
  </si>
  <si>
    <t>Vigas: 30,00x1,00 x 2 lados= 60,00m²</t>
  </si>
  <si>
    <t>Pantográfico= 30,00m²</t>
  </si>
  <si>
    <t>74245/001</t>
  </si>
  <si>
    <t>PINTURA ACRILICA EM PISO CIMENTADO DUAS DEMAOS</t>
  </si>
  <si>
    <t>Ver item 13.80.61= 759,00m²</t>
  </si>
  <si>
    <t>QD.01 - DEMARCAÇÃO DE QUADRA COM TINTA A BASE DE BORRACHA CLORADA - VOLEIBOL</t>
  </si>
  <si>
    <t>QD.02 - DEMARCAÇÃO DE QUADRA COM TINTA A BASE DE BORRACHA. CLORADA - FUTEBOL DE SALÃO</t>
  </si>
  <si>
    <t>QD.03 - DEMARCAÇÃO DE QUADRA COM TINTA A BASE DE BORRACHA CLORADA - BASQUETE</t>
  </si>
  <si>
    <t>Quadra= 1unid</t>
  </si>
  <si>
    <t>s</t>
  </si>
  <si>
    <t>1 - REFORMA DA QUADRA</t>
  </si>
  <si>
    <t>Limpeza: 23,00x33,00= 759,00m²</t>
  </si>
  <si>
    <r>
      <t xml:space="preserve">OBRA: </t>
    </r>
    <r>
      <rPr>
        <sz val="12"/>
        <rFont val="Arial"/>
        <family val="2"/>
      </rPr>
      <t>Reforma da Quadra da Escola Hallim Abissamra (CAIC)</t>
    </r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</si>
  <si>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 xml:space="preserve"> Reforma da Quadra da Escola Hallim Abissamra (CAIC)</t>
    </r>
  </si>
  <si>
    <t>Reforma da Quadra da Escola Hallim Abissamra (CAIC)</t>
  </si>
  <si>
    <t>Apoio da Estrutura para reparos: 30,00x2,00x10,50 x 2 torres + 5,00x2,00x2,00 x 3 (travamentos)= 1.320,00m³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</si>
</sst>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\.00\.00"/>
    <numFmt numFmtId="179" formatCode="mm/yy"/>
    <numFmt numFmtId="180" formatCode="00\.00\.000"/>
    <numFmt numFmtId="181" formatCode="_(* #,##0.00_);_(* \(#,##0.00\);_(* \-??_);_(@_)"/>
    <numFmt numFmtId="182" formatCode="0.0"/>
    <numFmt numFmtId="183" formatCode="mmmm/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22"/>
      <color indexed="10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22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9" fillId="22" borderId="0" applyNumberFormat="0" applyBorder="0" applyAlignment="0" applyProtection="0"/>
    <xf numFmtId="0" fontId="28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5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81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178" fontId="22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79" fontId="21" fillId="24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Alignment="1" applyProtection="1">
      <alignment horizontal="center" vertical="center"/>
      <protection/>
    </xf>
    <xf numFmtId="178" fontId="21" fillId="0" borderId="11" xfId="0" applyNumberFormat="1" applyFont="1" applyBorder="1" applyAlignment="1">
      <alignment horizontal="left" vertical="center"/>
    </xf>
    <xf numFmtId="2" fontId="21" fillId="0" borderId="12" xfId="0" applyNumberFormat="1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right" vertical="center"/>
    </xf>
    <xf numFmtId="178" fontId="21" fillId="0" borderId="13" xfId="0" applyNumberFormat="1" applyFont="1" applyBorder="1" applyAlignment="1">
      <alignment horizontal="left" vertical="center"/>
    </xf>
    <xf numFmtId="180" fontId="21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178" fontId="22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4" fillId="0" borderId="0" xfId="0" applyFont="1" applyAlignment="1">
      <alignment vertical="center"/>
    </xf>
    <xf numFmtId="4" fontId="0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80" fontId="22" fillId="0" borderId="10" xfId="0" applyNumberFormat="1" applyFont="1" applyBorder="1" applyAlignment="1">
      <alignment horizontal="left" vertical="center"/>
    </xf>
    <xf numFmtId="2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left" vertical="center" wrapText="1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4" fontId="20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4" fontId="20" fillId="0" borderId="25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4" fontId="0" fillId="0" borderId="28" xfId="62" applyNumberFormat="1" applyFont="1" applyFill="1" applyBorder="1" applyAlignment="1" applyProtection="1">
      <alignment horizontal="center" vertical="center"/>
      <protection/>
    </xf>
    <xf numFmtId="0" fontId="20" fillId="0" borderId="29" xfId="0" applyFont="1" applyBorder="1" applyAlignment="1">
      <alignment horizontal="center" vertical="center"/>
    </xf>
    <xf numFmtId="178" fontId="20" fillId="0" borderId="25" xfId="0" applyNumberFormat="1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left" vertical="center" wrapText="1"/>
    </xf>
    <xf numFmtId="2" fontId="20" fillId="0" borderId="25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right" vertical="center"/>
    </xf>
    <xf numFmtId="183" fontId="0" fillId="0" borderId="0" xfId="0" applyNumberFormat="1" applyAlignment="1">
      <alignment horizontal="center" vertical="center"/>
    </xf>
    <xf numFmtId="0" fontId="28" fillId="0" borderId="0" xfId="48" applyAlignment="1">
      <alignment vertical="center"/>
      <protection/>
    </xf>
    <xf numFmtId="0" fontId="30" fillId="0" borderId="30" xfId="48" applyFont="1" applyBorder="1" applyAlignment="1">
      <alignment horizontal="center" vertical="center"/>
      <protection/>
    </xf>
    <xf numFmtId="0" fontId="30" fillId="0" borderId="0" xfId="48" applyFont="1" applyAlignment="1">
      <alignment vertical="center"/>
      <protection/>
    </xf>
    <xf numFmtId="0" fontId="30" fillId="0" borderId="22" xfId="48" applyFont="1" applyBorder="1" applyAlignment="1">
      <alignment horizontal="center" vertical="center"/>
      <protection/>
    </xf>
    <xf numFmtId="0" fontId="30" fillId="0" borderId="31" xfId="48" applyFont="1" applyBorder="1" applyAlignment="1">
      <alignment horizontal="center" vertical="center"/>
      <protection/>
    </xf>
    <xf numFmtId="0" fontId="28" fillId="0" borderId="32" xfId="48" applyBorder="1" applyAlignment="1">
      <alignment vertical="center"/>
      <protection/>
    </xf>
    <xf numFmtId="0" fontId="28" fillId="0" borderId="33" xfId="48" applyBorder="1" applyAlignment="1">
      <alignment vertical="center"/>
      <protection/>
    </xf>
    <xf numFmtId="0" fontId="28" fillId="0" borderId="31" xfId="48" applyBorder="1" applyAlignment="1">
      <alignment vertical="center"/>
      <protection/>
    </xf>
    <xf numFmtId="0" fontId="28" fillId="0" borderId="34" xfId="48" applyBorder="1" applyAlignment="1">
      <alignment vertical="center"/>
      <protection/>
    </xf>
    <xf numFmtId="0" fontId="28" fillId="0" borderId="0" xfId="48" applyBorder="1" applyAlignment="1">
      <alignment vertical="center"/>
      <protection/>
    </xf>
    <xf numFmtId="0" fontId="28" fillId="0" borderId="35" xfId="48" applyBorder="1" applyAlignment="1">
      <alignment vertical="center"/>
      <protection/>
    </xf>
    <xf numFmtId="0" fontId="28" fillId="0" borderId="36" xfId="48" applyBorder="1" applyAlignment="1">
      <alignment vertical="center"/>
      <protection/>
    </xf>
    <xf numFmtId="0" fontId="30" fillId="0" borderId="0" xfId="48" applyNumberFormat="1" applyFont="1" applyAlignment="1">
      <alignment horizontal="left" vertical="center"/>
      <protection/>
    </xf>
    <xf numFmtId="0" fontId="30" fillId="0" borderId="0" xfId="48" applyFont="1" applyAlignment="1">
      <alignment horizontal="right" vertical="center"/>
      <protection/>
    </xf>
    <xf numFmtId="4" fontId="30" fillId="0" borderId="0" xfId="48" applyNumberFormat="1" applyFont="1" applyAlignment="1">
      <alignment horizontal="center" vertical="center"/>
      <protection/>
    </xf>
    <xf numFmtId="10" fontId="30" fillId="0" borderId="0" xfId="48" applyNumberFormat="1" applyFont="1" applyAlignment="1">
      <alignment vertical="center"/>
      <protection/>
    </xf>
    <xf numFmtId="0" fontId="28" fillId="0" borderId="0" xfId="48" applyNumberFormat="1" applyAlignment="1">
      <alignment horizontal="left" vertical="center"/>
      <protection/>
    </xf>
    <xf numFmtId="0" fontId="31" fillId="0" borderId="0" xfId="48" applyFont="1" applyAlignment="1">
      <alignment vertical="center"/>
      <protection/>
    </xf>
    <xf numFmtId="0" fontId="30" fillId="0" borderId="37" xfId="48" applyFont="1" applyBorder="1" applyAlignment="1">
      <alignment horizontal="centerContinuous" vertical="center"/>
      <protection/>
    </xf>
    <xf numFmtId="0" fontId="30" fillId="0" borderId="38" xfId="48" applyFont="1" applyBorder="1" applyAlignment="1">
      <alignment horizontal="centerContinuous" vertical="center"/>
      <protection/>
    </xf>
    <xf numFmtId="0" fontId="30" fillId="0" borderId="39" xfId="48" applyFont="1" applyBorder="1" applyAlignment="1">
      <alignment horizontal="centerContinuous" vertical="center"/>
      <protection/>
    </xf>
    <xf numFmtId="0" fontId="30" fillId="0" borderId="22" xfId="48" applyFont="1" applyBorder="1" applyAlignment="1">
      <alignment horizontal="center" vertical="center"/>
      <protection/>
    </xf>
    <xf numFmtId="2" fontId="26" fillId="0" borderId="16" xfId="0" applyNumberFormat="1" applyFont="1" applyBorder="1" applyAlignment="1">
      <alignment horizontal="center" vertical="center"/>
    </xf>
    <xf numFmtId="2" fontId="0" fillId="0" borderId="40" xfId="0" applyNumberFormat="1" applyBorder="1" applyAlignment="1">
      <alignment horizontal="left" vertical="center"/>
    </xf>
    <xf numFmtId="2" fontId="0" fillId="0" borderId="41" xfId="0" applyNumberFormat="1" applyFont="1" applyBorder="1" applyAlignment="1">
      <alignment horizontal="left" vertical="center"/>
    </xf>
    <xf numFmtId="2" fontId="0" fillId="0" borderId="42" xfId="0" applyNumberFormat="1" applyFont="1" applyBorder="1" applyAlignment="1">
      <alignment horizontal="left" vertical="center"/>
    </xf>
    <xf numFmtId="2" fontId="0" fillId="0" borderId="40" xfId="0" applyNumberFormat="1" applyBorder="1" applyAlignment="1">
      <alignment horizontal="right" vertical="center" wrapText="1"/>
    </xf>
    <xf numFmtId="2" fontId="0" fillId="0" borderId="41" xfId="0" applyNumberFormat="1" applyFont="1" applyBorder="1" applyAlignment="1">
      <alignment horizontal="right" vertical="center" wrapText="1"/>
    </xf>
    <xf numFmtId="2" fontId="0" fillId="0" borderId="42" xfId="0" applyNumberFormat="1" applyFont="1" applyBorder="1" applyAlignment="1">
      <alignment horizontal="right" vertical="center" wrapText="1"/>
    </xf>
    <xf numFmtId="2" fontId="0" fillId="0" borderId="40" xfId="0" applyNumberFormat="1" applyBorder="1" applyAlignment="1">
      <alignment horizontal="right" vertical="center"/>
    </xf>
    <xf numFmtId="2" fontId="0" fillId="0" borderId="41" xfId="0" applyNumberFormat="1" applyFont="1" applyBorder="1" applyAlignment="1">
      <alignment horizontal="right" vertical="center"/>
    </xf>
    <xf numFmtId="2" fontId="0" fillId="0" borderId="42" xfId="0" applyNumberFormat="1" applyFont="1" applyBorder="1" applyAlignment="1">
      <alignment horizontal="right" vertical="center"/>
    </xf>
    <xf numFmtId="2" fontId="0" fillId="0" borderId="43" xfId="0" applyNumberFormat="1" applyBorder="1" applyAlignment="1">
      <alignment horizontal="left" vertical="center"/>
    </xf>
    <xf numFmtId="2" fontId="0" fillId="0" borderId="44" xfId="0" applyNumberFormat="1" applyFont="1" applyBorder="1" applyAlignment="1">
      <alignment horizontal="left" vertical="center"/>
    </xf>
    <xf numFmtId="2" fontId="0" fillId="0" borderId="45" xfId="0" applyNumberFormat="1" applyFont="1" applyBorder="1" applyAlignment="1">
      <alignment horizontal="left" vertical="center"/>
    </xf>
    <xf numFmtId="178" fontId="18" fillId="0" borderId="46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8" fillId="0" borderId="47" xfId="0" applyFont="1" applyBorder="1" applyAlignment="1">
      <alignment horizontal="left"/>
    </xf>
    <xf numFmtId="0" fontId="21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179" fontId="21" fillId="24" borderId="49" xfId="0" applyNumberFormat="1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179" fontId="22" fillId="0" borderId="10" xfId="0" applyNumberFormat="1" applyFont="1" applyBorder="1" applyAlignment="1">
      <alignment horizontal="center" vertical="center"/>
    </xf>
    <xf numFmtId="179" fontId="22" fillId="0" borderId="51" xfId="0" applyNumberFormat="1" applyFont="1" applyBorder="1" applyAlignment="1">
      <alignment horizontal="center" vertical="center"/>
    </xf>
    <xf numFmtId="178" fontId="25" fillId="0" borderId="52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2" fontId="20" fillId="0" borderId="40" xfId="0" applyNumberFormat="1" applyFont="1" applyBorder="1" applyAlignment="1" quotePrefix="1">
      <alignment horizontal="left" vertical="center"/>
    </xf>
    <xf numFmtId="2" fontId="20" fillId="0" borderId="41" xfId="0" applyNumberFormat="1" applyFont="1" applyBorder="1" applyAlignment="1" quotePrefix="1">
      <alignment horizontal="left" vertical="center"/>
    </xf>
    <xf numFmtId="2" fontId="20" fillId="0" borderId="42" xfId="0" applyNumberFormat="1" applyFont="1" applyBorder="1" applyAlignment="1" quotePrefix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8" fillId="0" borderId="21" xfId="48" applyNumberFormat="1" applyBorder="1" applyAlignment="1">
      <alignment horizontal="left" vertical="center"/>
      <protection/>
    </xf>
    <xf numFmtId="4" fontId="28" fillId="0" borderId="22" xfId="48" applyNumberFormat="1" applyBorder="1" applyAlignment="1">
      <alignment horizontal="center" vertical="center"/>
      <protection/>
    </xf>
    <xf numFmtId="10" fontId="28" fillId="0" borderId="23" xfId="48" applyNumberFormat="1" applyBorder="1" applyAlignment="1">
      <alignment horizontal="center" vertical="center"/>
      <protection/>
    </xf>
    <xf numFmtId="0" fontId="30" fillId="0" borderId="0" xfId="48" applyFont="1" applyAlignment="1">
      <alignment horizontal="center" vertical="center"/>
      <protection/>
    </xf>
    <xf numFmtId="0" fontId="28" fillId="0" borderId="0" xfId="48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30" fillId="0" borderId="22" xfId="48" applyFont="1" applyBorder="1" applyAlignment="1">
      <alignment horizontal="center" vertical="center"/>
      <protection/>
    </xf>
    <xf numFmtId="0" fontId="30" fillId="0" borderId="37" xfId="48" applyFont="1" applyBorder="1" applyAlignment="1">
      <alignment horizontal="center" vertical="center"/>
      <protection/>
    </xf>
    <xf numFmtId="0" fontId="30" fillId="0" borderId="39" xfId="48" applyFont="1" applyBorder="1" applyAlignment="1">
      <alignment horizontal="center" vertical="center"/>
      <protection/>
    </xf>
    <xf numFmtId="0" fontId="30" fillId="0" borderId="30" xfId="48" applyFont="1" applyBorder="1" applyAlignment="1">
      <alignment horizontal="center" vertical="center" wrapText="1"/>
      <protection/>
    </xf>
    <xf numFmtId="0" fontId="30" fillId="0" borderId="31" xfId="48" applyFont="1" applyBorder="1" applyAlignment="1">
      <alignment horizontal="center" vertical="center" wrapText="1"/>
      <protection/>
    </xf>
    <xf numFmtId="0" fontId="30" fillId="0" borderId="20" xfId="48" applyFont="1" applyBorder="1" applyAlignment="1">
      <alignment horizontal="center" vertical="center"/>
      <protection/>
    </xf>
    <xf numFmtId="0" fontId="30" fillId="0" borderId="23" xfId="48" applyFont="1" applyBorder="1" applyAlignment="1">
      <alignment horizontal="center" vertical="center"/>
      <protection/>
    </xf>
    <xf numFmtId="0" fontId="28" fillId="0" borderId="29" xfId="48" applyNumberFormat="1" applyBorder="1" applyAlignment="1">
      <alignment horizontal="left" vertical="center"/>
      <protection/>
    </xf>
    <xf numFmtId="4" fontId="28" fillId="0" borderId="25" xfId="48" applyNumberFormat="1" applyBorder="1" applyAlignment="1">
      <alignment horizontal="center" vertical="center"/>
      <protection/>
    </xf>
    <xf numFmtId="10" fontId="28" fillId="0" borderId="24" xfId="48" applyNumberFormat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  <cellStyle name="Comma" xfId="62"/>
  </cellStyles>
  <dxfs count="4"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57150</xdr:rowOff>
    </xdr:from>
    <xdr:to>
      <xdr:col>2</xdr:col>
      <xdr:colOff>428625</xdr:colOff>
      <xdr:row>3</xdr:row>
      <xdr:rowOff>171450</xdr:rowOff>
    </xdr:to>
    <xdr:pic>
      <xdr:nvPicPr>
        <xdr:cNvPr id="1" name="Imagem 2" descr="Logo - Ferra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9075"/>
          <a:ext cx="1114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123825</xdr:rowOff>
    </xdr:from>
    <xdr:to>
      <xdr:col>2</xdr:col>
      <xdr:colOff>133350</xdr:colOff>
      <xdr:row>6</xdr:row>
      <xdr:rowOff>66675</xdr:rowOff>
    </xdr:to>
    <xdr:pic>
      <xdr:nvPicPr>
        <xdr:cNvPr id="1" name="Imagem 2" descr="Logo - Ferra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57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95250</xdr:rowOff>
    </xdr:from>
    <xdr:to>
      <xdr:col>1</xdr:col>
      <xdr:colOff>914400</xdr:colOff>
      <xdr:row>5</xdr:row>
      <xdr:rowOff>104775</xdr:rowOff>
    </xdr:to>
    <xdr:pic>
      <xdr:nvPicPr>
        <xdr:cNvPr id="1" name="Imagem 2" descr="Logo - Ferra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8575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elangelo\dados\Or&#231;amentos\Or&#231;amento%20Toulon\Funda&#231;&#227;o\TUBUL&#213;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. FUND."/>
      <sheetName val="1.A-FUND-TUB"/>
      <sheetName val="1.A-FUND-TUB ELIP"/>
      <sheetName val="1.A-TUB.-CENT."/>
      <sheetName val="1.A-TUB.-DIV."/>
      <sheetName val="1.A3-TUB.-CAN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showGridLines="0" showZeros="0" zoomScale="85" zoomScaleNormal="85" zoomScaleSheetLayoutView="75" workbookViewId="0" topLeftCell="A20">
      <selection activeCell="K45" sqref="K45"/>
    </sheetView>
  </sheetViews>
  <sheetFormatPr defaultColWidth="11.421875" defaultRowHeight="12.75"/>
  <cols>
    <col min="1" max="1" width="3.28125" style="1" customWidth="1"/>
    <col min="2" max="2" width="13.421875" style="2" customWidth="1"/>
    <col min="3" max="3" width="9.421875" style="1" customWidth="1"/>
    <col min="4" max="4" width="16.7109375" style="1" customWidth="1"/>
    <col min="5" max="6" width="15.7109375" style="1" customWidth="1"/>
    <col min="7" max="7" width="24.140625" style="1" customWidth="1"/>
    <col min="8" max="8" width="8.8515625" style="1" customWidth="1"/>
    <col min="9" max="9" width="16.140625" style="1" customWidth="1"/>
    <col min="10" max="10" width="8.8515625" style="3" customWidth="1"/>
    <col min="11" max="16384" width="11.421875" style="1" customWidth="1"/>
  </cols>
  <sheetData>
    <row r="2" spans="2:10" s="4" customFormat="1" ht="62.25" customHeight="1">
      <c r="B2" s="100"/>
      <c r="C2" s="100"/>
      <c r="D2" s="101" t="s">
        <v>10</v>
      </c>
      <c r="E2" s="102"/>
      <c r="F2" s="102"/>
      <c r="G2" s="103"/>
      <c r="H2" s="103"/>
      <c r="I2" s="103"/>
      <c r="J2" s="5"/>
    </row>
    <row r="3" spans="2:10" s="6" customFormat="1" ht="15.75" customHeight="1">
      <c r="B3" s="100"/>
      <c r="C3" s="100"/>
      <c r="D3" s="104"/>
      <c r="E3" s="104"/>
      <c r="F3" s="104"/>
      <c r="G3" s="105" t="s">
        <v>11</v>
      </c>
      <c r="H3" s="105"/>
      <c r="I3" s="105"/>
      <c r="J3" s="5"/>
    </row>
    <row r="4" spans="2:10" s="7" customFormat="1" ht="15.75">
      <c r="B4" s="100"/>
      <c r="C4" s="100"/>
      <c r="D4" s="8"/>
      <c r="E4" s="9"/>
      <c r="F4" s="9"/>
      <c r="G4" s="106" t="s">
        <v>32</v>
      </c>
      <c r="H4" s="106"/>
      <c r="I4" s="106"/>
      <c r="J4" s="3"/>
    </row>
    <row r="5" spans="2:10" s="7" customFormat="1" ht="21" customHeight="1">
      <c r="B5" s="10"/>
      <c r="D5" s="11"/>
      <c r="E5" s="12" t="s">
        <v>6</v>
      </c>
      <c r="F5" s="13"/>
      <c r="G5" s="14"/>
      <c r="H5" s="14"/>
      <c r="I5" s="15"/>
      <c r="J5" s="3"/>
    </row>
    <row r="6" spans="2:13" ht="18" customHeight="1">
      <c r="B6" s="16" t="s">
        <v>61</v>
      </c>
      <c r="C6" s="17"/>
      <c r="D6" s="17"/>
      <c r="E6" s="17"/>
      <c r="F6" s="18"/>
      <c r="G6" s="19" t="s">
        <v>7</v>
      </c>
      <c r="H6" s="107" t="s">
        <v>9</v>
      </c>
      <c r="I6" s="108"/>
      <c r="M6"/>
    </row>
    <row r="7" spans="2:9" ht="18" customHeight="1">
      <c r="B7" s="20" t="s">
        <v>0</v>
      </c>
      <c r="C7" s="28"/>
      <c r="D7" s="21"/>
      <c r="E7" s="21"/>
      <c r="F7" s="21"/>
      <c r="G7" s="22" t="s">
        <v>1</v>
      </c>
      <c r="H7" s="109" t="s">
        <v>8</v>
      </c>
      <c r="I7" s="110"/>
    </row>
    <row r="8" spans="2:9" ht="8.25" customHeight="1">
      <c r="B8" s="23"/>
      <c r="C8" s="24"/>
      <c r="D8" s="24"/>
      <c r="E8" s="24"/>
      <c r="F8" s="24"/>
      <c r="G8" s="24"/>
      <c r="H8" s="24"/>
      <c r="I8" s="24"/>
    </row>
    <row r="9" spans="2:10" s="25" customFormat="1" ht="15" customHeight="1">
      <c r="B9" s="111" t="s">
        <v>2</v>
      </c>
      <c r="C9" s="112" t="s">
        <v>3</v>
      </c>
      <c r="D9" s="112"/>
      <c r="E9" s="112"/>
      <c r="F9" s="112"/>
      <c r="G9" s="112"/>
      <c r="H9" s="112" t="s">
        <v>4</v>
      </c>
      <c r="I9" s="113" t="s">
        <v>5</v>
      </c>
      <c r="J9" s="3"/>
    </row>
    <row r="10" spans="2:10" s="25" customFormat="1" ht="15" customHeight="1">
      <c r="B10" s="111"/>
      <c r="C10" s="112"/>
      <c r="D10" s="112"/>
      <c r="E10" s="112"/>
      <c r="F10" s="112"/>
      <c r="G10" s="112"/>
      <c r="H10" s="112"/>
      <c r="I10" s="113"/>
      <c r="J10" s="3"/>
    </row>
    <row r="11" spans="2:13" s="27" customFormat="1" ht="21" customHeight="1">
      <c r="B11" s="30"/>
      <c r="C11" s="114" t="s">
        <v>59</v>
      </c>
      <c r="D11" s="115"/>
      <c r="E11" s="115"/>
      <c r="F11" s="115"/>
      <c r="G11" s="116"/>
      <c r="H11" s="29"/>
      <c r="I11" s="26"/>
      <c r="L11" s="27">
        <f>K11*I11</f>
        <v>0</v>
      </c>
      <c r="M11" s="32">
        <f>B11</f>
        <v>0</v>
      </c>
    </row>
    <row r="12" spans="1:13" s="27" customFormat="1" ht="21" customHeight="1">
      <c r="A12" s="3"/>
      <c r="B12" s="30">
        <v>30130</v>
      </c>
      <c r="C12" s="88" t="s">
        <v>37</v>
      </c>
      <c r="D12" s="89"/>
      <c r="E12" s="89"/>
      <c r="F12" s="89"/>
      <c r="G12" s="90"/>
      <c r="H12" s="29" t="s">
        <v>33</v>
      </c>
      <c r="I12" s="26">
        <v>1320</v>
      </c>
      <c r="K12" s="27">
        <v>26.46</v>
      </c>
      <c r="L12" s="27">
        <f>K12*I12</f>
        <v>34927.200000000004</v>
      </c>
      <c r="M12" s="32">
        <f>B12</f>
        <v>30130</v>
      </c>
    </row>
    <row r="13" spans="1:13" s="27" customFormat="1" ht="33" customHeight="1">
      <c r="A13" s="3"/>
      <c r="B13" s="30"/>
      <c r="C13" s="91" t="s">
        <v>64</v>
      </c>
      <c r="D13" s="92"/>
      <c r="E13" s="92"/>
      <c r="F13" s="92"/>
      <c r="G13" s="93"/>
      <c r="H13" s="29"/>
      <c r="I13" s="26"/>
      <c r="L13" s="27">
        <f aca="true" t="shared" si="0" ref="L13:L46">K13*I13</f>
        <v>0</v>
      </c>
      <c r="M13" s="32">
        <f aca="true" t="shared" si="1" ref="M13:M46">B13</f>
        <v>0</v>
      </c>
    </row>
    <row r="14" spans="1:13" s="27" customFormat="1" ht="21" customHeight="1">
      <c r="A14" s="3"/>
      <c r="B14" s="30"/>
      <c r="C14" s="88"/>
      <c r="D14" s="89"/>
      <c r="E14" s="89"/>
      <c r="F14" s="89"/>
      <c r="G14" s="90"/>
      <c r="H14" s="29"/>
      <c r="I14" s="26"/>
      <c r="L14" s="27">
        <f t="shared" si="0"/>
        <v>0</v>
      </c>
      <c r="M14" s="32">
        <f t="shared" si="1"/>
        <v>0</v>
      </c>
    </row>
    <row r="15" spans="1:13" s="27" customFormat="1" ht="21" customHeight="1">
      <c r="A15" s="3"/>
      <c r="B15" s="30">
        <v>60130</v>
      </c>
      <c r="C15" s="88" t="s">
        <v>38</v>
      </c>
      <c r="D15" s="89"/>
      <c r="E15" s="89"/>
      <c r="F15" s="89"/>
      <c r="G15" s="90"/>
      <c r="H15" s="29" t="s">
        <v>40</v>
      </c>
      <c r="I15" s="26">
        <f>SUM(J16:J18)</f>
        <v>2463.6</v>
      </c>
      <c r="K15" s="27">
        <v>7.65</v>
      </c>
      <c r="L15" s="27">
        <f t="shared" si="0"/>
        <v>18846.54</v>
      </c>
      <c r="M15" s="32">
        <f t="shared" si="1"/>
        <v>60130</v>
      </c>
    </row>
    <row r="16" spans="1:13" s="27" customFormat="1" ht="21" customHeight="1">
      <c r="A16" s="3"/>
      <c r="B16" s="30"/>
      <c r="C16" s="94" t="s">
        <v>44</v>
      </c>
      <c r="D16" s="95"/>
      <c r="E16" s="95"/>
      <c r="F16" s="95"/>
      <c r="G16" s="96"/>
      <c r="H16" s="29"/>
      <c r="I16" s="26"/>
      <c r="J16" s="27">
        <v>2163.6</v>
      </c>
      <c r="L16" s="27">
        <f t="shared" si="0"/>
        <v>0</v>
      </c>
      <c r="M16" s="32">
        <f t="shared" si="1"/>
        <v>0</v>
      </c>
    </row>
    <row r="17" spans="1:13" s="27" customFormat="1" ht="21" customHeight="1">
      <c r="A17" s="3"/>
      <c r="B17" s="30"/>
      <c r="C17" s="94" t="s">
        <v>45</v>
      </c>
      <c r="D17" s="95"/>
      <c r="E17" s="95"/>
      <c r="F17" s="95"/>
      <c r="G17" s="96"/>
      <c r="H17" s="29"/>
      <c r="I17" s="26"/>
      <c r="J17" s="27">
        <v>300</v>
      </c>
      <c r="L17" s="27">
        <f t="shared" si="0"/>
        <v>0</v>
      </c>
      <c r="M17" s="32">
        <f t="shared" si="1"/>
        <v>0</v>
      </c>
    </row>
    <row r="18" spans="1:13" s="27" customFormat="1" ht="21" customHeight="1">
      <c r="A18" s="3"/>
      <c r="B18" s="30"/>
      <c r="C18" s="88"/>
      <c r="D18" s="89"/>
      <c r="E18" s="89"/>
      <c r="F18" s="89"/>
      <c r="G18" s="90"/>
      <c r="H18" s="29"/>
      <c r="I18" s="26"/>
      <c r="L18" s="27">
        <f>K18*I18</f>
        <v>0</v>
      </c>
      <c r="M18" s="32">
        <f>B18</f>
        <v>0</v>
      </c>
    </row>
    <row r="19" spans="1:13" s="27" customFormat="1" ht="21" customHeight="1">
      <c r="A19" s="3"/>
      <c r="B19" s="30">
        <v>60131</v>
      </c>
      <c r="C19" s="88" t="s">
        <v>39</v>
      </c>
      <c r="D19" s="89"/>
      <c r="E19" s="89"/>
      <c r="F19" s="89"/>
      <c r="G19" s="90"/>
      <c r="H19" s="29" t="s">
        <v>40</v>
      </c>
      <c r="I19" s="26">
        <f>I15</f>
        <v>2463.6</v>
      </c>
      <c r="K19" s="27">
        <v>2.32</v>
      </c>
      <c r="L19" s="27">
        <f t="shared" si="0"/>
        <v>5715.552</v>
      </c>
      <c r="M19" s="32">
        <f t="shared" si="1"/>
        <v>60131</v>
      </c>
    </row>
    <row r="20" spans="1:13" s="27" customFormat="1" ht="21" customHeight="1">
      <c r="A20" s="3"/>
      <c r="B20" s="30"/>
      <c r="C20" s="94" t="s">
        <v>46</v>
      </c>
      <c r="D20" s="95"/>
      <c r="E20" s="95"/>
      <c r="F20" s="95"/>
      <c r="G20" s="96"/>
      <c r="H20" s="87"/>
      <c r="I20" s="26"/>
      <c r="L20" s="27">
        <f t="shared" si="0"/>
        <v>0</v>
      </c>
      <c r="M20" s="32">
        <f t="shared" si="1"/>
        <v>0</v>
      </c>
    </row>
    <row r="21" spans="1:13" s="27" customFormat="1" ht="21" customHeight="1">
      <c r="A21" s="3"/>
      <c r="B21" s="30"/>
      <c r="C21" s="88"/>
      <c r="D21" s="89"/>
      <c r="E21" s="89"/>
      <c r="F21" s="89"/>
      <c r="G21" s="90"/>
      <c r="H21" s="29"/>
      <c r="I21" s="26"/>
      <c r="L21" s="27">
        <f t="shared" si="0"/>
        <v>0</v>
      </c>
      <c r="M21" s="32">
        <f t="shared" si="1"/>
        <v>0</v>
      </c>
    </row>
    <row r="22" spans="1:13" s="27" customFormat="1" ht="21" customHeight="1">
      <c r="A22" s="3"/>
      <c r="B22" s="30">
        <v>66008</v>
      </c>
      <c r="C22" s="88" t="s">
        <v>41</v>
      </c>
      <c r="D22" s="89"/>
      <c r="E22" s="89"/>
      <c r="F22" s="89"/>
      <c r="G22" s="90"/>
      <c r="H22" s="29" t="s">
        <v>40</v>
      </c>
      <c r="I22" s="26">
        <f>I15</f>
        <v>2463.6</v>
      </c>
      <c r="K22" s="27">
        <v>1.62</v>
      </c>
      <c r="L22" s="27">
        <f t="shared" si="0"/>
        <v>3991.032</v>
      </c>
      <c r="M22" s="32">
        <f t="shared" si="1"/>
        <v>66008</v>
      </c>
    </row>
    <row r="23" spans="1:13" s="27" customFormat="1" ht="21" customHeight="1">
      <c r="A23" s="3"/>
      <c r="B23" s="30"/>
      <c r="C23" s="94" t="s">
        <v>46</v>
      </c>
      <c r="D23" s="95"/>
      <c r="E23" s="95"/>
      <c r="F23" s="95"/>
      <c r="G23" s="96"/>
      <c r="H23" s="29"/>
      <c r="I23" s="26"/>
      <c r="L23" s="27">
        <f t="shared" si="0"/>
        <v>0</v>
      </c>
      <c r="M23" s="32">
        <f t="shared" si="1"/>
        <v>0</v>
      </c>
    </row>
    <row r="24" spans="1:13" s="27" customFormat="1" ht="21" customHeight="1">
      <c r="A24" s="3"/>
      <c r="B24" s="30"/>
      <c r="C24" s="88"/>
      <c r="D24" s="89"/>
      <c r="E24" s="89"/>
      <c r="F24" s="89"/>
      <c r="G24" s="90"/>
      <c r="H24" s="29"/>
      <c r="I24" s="26"/>
      <c r="L24" s="27">
        <f t="shared" si="0"/>
        <v>0</v>
      </c>
      <c r="M24" s="32">
        <f t="shared" si="1"/>
        <v>0</v>
      </c>
    </row>
    <row r="25" spans="1:13" s="27" customFormat="1" ht="21" customHeight="1">
      <c r="A25" s="3"/>
      <c r="B25" s="30">
        <v>138061</v>
      </c>
      <c r="C25" s="88" t="s">
        <v>42</v>
      </c>
      <c r="D25" s="89"/>
      <c r="E25" s="89"/>
      <c r="F25" s="89"/>
      <c r="G25" s="90"/>
      <c r="H25" s="29" t="s">
        <v>43</v>
      </c>
      <c r="I25" s="26">
        <v>759</v>
      </c>
      <c r="K25" s="27">
        <v>6.33</v>
      </c>
      <c r="L25" s="27">
        <f t="shared" si="0"/>
        <v>4804.47</v>
      </c>
      <c r="M25" s="32">
        <f t="shared" si="1"/>
        <v>138061</v>
      </c>
    </row>
    <row r="26" spans="1:13" s="27" customFormat="1" ht="21" customHeight="1">
      <c r="A26" s="3"/>
      <c r="B26" s="30"/>
      <c r="C26" s="94" t="s">
        <v>47</v>
      </c>
      <c r="D26" s="95"/>
      <c r="E26" s="95"/>
      <c r="F26" s="95"/>
      <c r="G26" s="96"/>
      <c r="H26" s="29"/>
      <c r="I26" s="26"/>
      <c r="L26" s="27">
        <f t="shared" si="0"/>
        <v>0</v>
      </c>
      <c r="M26" s="32">
        <f t="shared" si="1"/>
        <v>0</v>
      </c>
    </row>
    <row r="27" spans="1:13" s="27" customFormat="1" ht="21" customHeight="1">
      <c r="A27" s="3"/>
      <c r="B27" s="30"/>
      <c r="C27" s="88"/>
      <c r="D27" s="89"/>
      <c r="E27" s="89"/>
      <c r="F27" s="89"/>
      <c r="G27" s="90"/>
      <c r="H27" s="29"/>
      <c r="I27" s="26"/>
      <c r="L27" s="27">
        <f t="shared" si="0"/>
        <v>0</v>
      </c>
      <c r="M27" s="32">
        <f t="shared" si="1"/>
        <v>0</v>
      </c>
    </row>
    <row r="28" spans="1:13" s="27" customFormat="1" ht="21" customHeight="1">
      <c r="A28" s="3"/>
      <c r="B28" s="30">
        <v>150312</v>
      </c>
      <c r="C28" s="88" t="s">
        <v>48</v>
      </c>
      <c r="D28" s="89"/>
      <c r="E28" s="89"/>
      <c r="F28" s="89"/>
      <c r="G28" s="90"/>
      <c r="H28" s="29" t="s">
        <v>43</v>
      </c>
      <c r="I28" s="26">
        <f>SUM(J29:J31)</f>
        <v>90</v>
      </c>
      <c r="K28" s="27">
        <v>17.65</v>
      </c>
      <c r="L28" s="27">
        <f t="shared" si="0"/>
        <v>1588.4999999999998</v>
      </c>
      <c r="M28" s="32">
        <f t="shared" si="1"/>
        <v>150312</v>
      </c>
    </row>
    <row r="29" spans="1:13" s="27" customFormat="1" ht="21" customHeight="1">
      <c r="A29" s="3"/>
      <c r="B29" s="30"/>
      <c r="C29" s="94" t="s">
        <v>49</v>
      </c>
      <c r="D29" s="95"/>
      <c r="E29" s="95"/>
      <c r="F29" s="95"/>
      <c r="G29" s="96"/>
      <c r="H29" s="29"/>
      <c r="I29" s="26"/>
      <c r="J29" s="27">
        <v>60</v>
      </c>
      <c r="L29" s="27">
        <f t="shared" si="0"/>
        <v>0</v>
      </c>
      <c r="M29" s="32">
        <f t="shared" si="1"/>
        <v>0</v>
      </c>
    </row>
    <row r="30" spans="1:13" s="27" customFormat="1" ht="21" customHeight="1">
      <c r="A30" s="3"/>
      <c r="B30" s="30"/>
      <c r="C30" s="94" t="s">
        <v>50</v>
      </c>
      <c r="D30" s="95"/>
      <c r="E30" s="95"/>
      <c r="F30" s="95"/>
      <c r="G30" s="96"/>
      <c r="H30" s="29"/>
      <c r="I30" s="26"/>
      <c r="J30" s="27">
        <v>30</v>
      </c>
      <c r="L30" s="27">
        <f t="shared" si="0"/>
        <v>0</v>
      </c>
      <c r="M30" s="32">
        <f t="shared" si="1"/>
        <v>0</v>
      </c>
    </row>
    <row r="31" spans="1:13" s="27" customFormat="1" ht="21" customHeight="1">
      <c r="A31" s="3"/>
      <c r="B31" s="30"/>
      <c r="C31" s="88"/>
      <c r="D31" s="89"/>
      <c r="E31" s="89"/>
      <c r="F31" s="89"/>
      <c r="G31" s="90"/>
      <c r="H31" s="29"/>
      <c r="I31" s="26"/>
      <c r="L31" s="27">
        <f t="shared" si="0"/>
        <v>0</v>
      </c>
      <c r="M31" s="32">
        <f t="shared" si="1"/>
        <v>0</v>
      </c>
    </row>
    <row r="32" spans="1:13" s="27" customFormat="1" ht="21" customHeight="1">
      <c r="A32" s="3" t="s">
        <v>58</v>
      </c>
      <c r="B32" s="30" t="s">
        <v>51</v>
      </c>
      <c r="C32" s="88" t="s">
        <v>52</v>
      </c>
      <c r="D32" s="89"/>
      <c r="E32" s="89"/>
      <c r="F32" s="89"/>
      <c r="G32" s="90"/>
      <c r="H32" s="29" t="s">
        <v>43</v>
      </c>
      <c r="I32" s="26">
        <f>I25</f>
        <v>759</v>
      </c>
      <c r="K32" s="27">
        <v>13.31</v>
      </c>
      <c r="L32" s="27">
        <f>K32*I32</f>
        <v>10102.29</v>
      </c>
      <c r="M32" s="32" t="str">
        <f t="shared" si="1"/>
        <v>74245/001</v>
      </c>
    </row>
    <row r="33" spans="1:13" s="27" customFormat="1" ht="21" customHeight="1">
      <c r="A33" s="3"/>
      <c r="B33" s="30"/>
      <c r="C33" s="94" t="s">
        <v>53</v>
      </c>
      <c r="D33" s="95"/>
      <c r="E33" s="95"/>
      <c r="F33" s="95"/>
      <c r="G33" s="96"/>
      <c r="H33" s="29"/>
      <c r="I33" s="26"/>
      <c r="L33" s="27">
        <f t="shared" si="0"/>
        <v>0</v>
      </c>
      <c r="M33" s="32">
        <f t="shared" si="1"/>
        <v>0</v>
      </c>
    </row>
    <row r="34" spans="1:13" s="27" customFormat="1" ht="21" customHeight="1">
      <c r="A34" s="3"/>
      <c r="B34" s="30"/>
      <c r="C34" s="88"/>
      <c r="D34" s="89"/>
      <c r="E34" s="89"/>
      <c r="F34" s="89"/>
      <c r="G34" s="90"/>
      <c r="H34" s="29"/>
      <c r="I34" s="26"/>
      <c r="L34" s="27">
        <f t="shared" si="0"/>
        <v>0</v>
      </c>
      <c r="M34" s="32">
        <f t="shared" si="1"/>
        <v>0</v>
      </c>
    </row>
    <row r="35" spans="1:13" s="27" customFormat="1" ht="21" customHeight="1">
      <c r="A35" s="3"/>
      <c r="B35" s="30">
        <v>170355</v>
      </c>
      <c r="C35" s="88" t="s">
        <v>54</v>
      </c>
      <c r="D35" s="89"/>
      <c r="E35" s="89"/>
      <c r="F35" s="89"/>
      <c r="G35" s="90"/>
      <c r="H35" s="29" t="s">
        <v>4</v>
      </c>
      <c r="I35" s="26">
        <v>1</v>
      </c>
      <c r="K35" s="27">
        <v>177.06</v>
      </c>
      <c r="L35" s="27">
        <f t="shared" si="0"/>
        <v>177.06</v>
      </c>
      <c r="M35" s="32">
        <f t="shared" si="1"/>
        <v>170355</v>
      </c>
    </row>
    <row r="36" spans="1:13" s="27" customFormat="1" ht="21" customHeight="1">
      <c r="A36" s="3"/>
      <c r="B36" s="30"/>
      <c r="C36" s="94" t="s">
        <v>57</v>
      </c>
      <c r="D36" s="95"/>
      <c r="E36" s="95"/>
      <c r="F36" s="95"/>
      <c r="G36" s="96"/>
      <c r="H36" s="29"/>
      <c r="I36" s="26"/>
      <c r="L36" s="27">
        <f t="shared" si="0"/>
        <v>0</v>
      </c>
      <c r="M36" s="32">
        <f t="shared" si="1"/>
        <v>0</v>
      </c>
    </row>
    <row r="37" spans="1:13" s="27" customFormat="1" ht="21" customHeight="1">
      <c r="A37" s="3"/>
      <c r="B37" s="30"/>
      <c r="C37" s="88"/>
      <c r="D37" s="89"/>
      <c r="E37" s="89"/>
      <c r="F37" s="89"/>
      <c r="G37" s="90"/>
      <c r="H37" s="29"/>
      <c r="I37" s="26"/>
      <c r="L37" s="27">
        <f t="shared" si="0"/>
        <v>0</v>
      </c>
      <c r="M37" s="32">
        <f t="shared" si="1"/>
        <v>0</v>
      </c>
    </row>
    <row r="38" spans="1:13" s="27" customFormat="1" ht="21" customHeight="1">
      <c r="A38" s="3"/>
      <c r="B38" s="30">
        <v>170356</v>
      </c>
      <c r="C38" s="88" t="s">
        <v>55</v>
      </c>
      <c r="D38" s="89"/>
      <c r="E38" s="89"/>
      <c r="F38" s="89"/>
      <c r="G38" s="90"/>
      <c r="H38" s="29" t="s">
        <v>4</v>
      </c>
      <c r="I38" s="26">
        <v>1</v>
      </c>
      <c r="K38" s="27">
        <v>327.89</v>
      </c>
      <c r="L38" s="27">
        <f t="shared" si="0"/>
        <v>327.89</v>
      </c>
      <c r="M38" s="32">
        <f t="shared" si="1"/>
        <v>170356</v>
      </c>
    </row>
    <row r="39" spans="1:13" s="27" customFormat="1" ht="21" customHeight="1">
      <c r="A39" s="3"/>
      <c r="B39" s="30"/>
      <c r="C39" s="94" t="s">
        <v>57</v>
      </c>
      <c r="D39" s="95"/>
      <c r="E39" s="95"/>
      <c r="F39" s="95"/>
      <c r="G39" s="96"/>
      <c r="H39" s="29"/>
      <c r="I39" s="26"/>
      <c r="L39" s="27">
        <f t="shared" si="0"/>
        <v>0</v>
      </c>
      <c r="M39" s="32">
        <f t="shared" si="1"/>
        <v>0</v>
      </c>
    </row>
    <row r="40" spans="1:13" s="27" customFormat="1" ht="21" customHeight="1">
      <c r="A40" s="3"/>
      <c r="B40" s="30"/>
      <c r="C40" s="88"/>
      <c r="D40" s="89"/>
      <c r="E40" s="89"/>
      <c r="F40" s="89"/>
      <c r="G40" s="90"/>
      <c r="H40" s="29"/>
      <c r="I40" s="26"/>
      <c r="L40" s="27">
        <f t="shared" si="0"/>
        <v>0</v>
      </c>
      <c r="M40" s="32">
        <f t="shared" si="1"/>
        <v>0</v>
      </c>
    </row>
    <row r="41" spans="1:13" s="27" customFormat="1" ht="21" customHeight="1">
      <c r="A41" s="3"/>
      <c r="B41" s="30">
        <v>170357</v>
      </c>
      <c r="C41" s="88" t="s">
        <v>56</v>
      </c>
      <c r="D41" s="89"/>
      <c r="E41" s="89"/>
      <c r="F41" s="89"/>
      <c r="G41" s="90"/>
      <c r="H41" s="29" t="s">
        <v>4</v>
      </c>
      <c r="I41" s="26">
        <v>1</v>
      </c>
      <c r="K41" s="27">
        <v>437.19</v>
      </c>
      <c r="L41" s="27">
        <f t="shared" si="0"/>
        <v>437.19</v>
      </c>
      <c r="M41" s="32">
        <f t="shared" si="1"/>
        <v>170357</v>
      </c>
    </row>
    <row r="42" spans="1:13" s="27" customFormat="1" ht="21" customHeight="1">
      <c r="A42" s="3"/>
      <c r="B42" s="30"/>
      <c r="C42" s="94" t="s">
        <v>57</v>
      </c>
      <c r="D42" s="95"/>
      <c r="E42" s="95"/>
      <c r="F42" s="95"/>
      <c r="G42" s="96"/>
      <c r="H42" s="29"/>
      <c r="I42" s="26"/>
      <c r="L42" s="27">
        <f t="shared" si="0"/>
        <v>0</v>
      </c>
      <c r="M42" s="32">
        <f t="shared" si="1"/>
        <v>0</v>
      </c>
    </row>
    <row r="43" spans="1:13" s="27" customFormat="1" ht="21" customHeight="1">
      <c r="A43" s="3"/>
      <c r="B43" s="30"/>
      <c r="C43" s="88"/>
      <c r="D43" s="89"/>
      <c r="E43" s="89"/>
      <c r="F43" s="89"/>
      <c r="G43" s="90"/>
      <c r="H43" s="29"/>
      <c r="I43" s="26"/>
      <c r="L43" s="27">
        <f t="shared" si="0"/>
        <v>0</v>
      </c>
      <c r="M43" s="32">
        <f t="shared" si="1"/>
        <v>0</v>
      </c>
    </row>
    <row r="44" spans="1:13" s="27" customFormat="1" ht="21" customHeight="1">
      <c r="A44" s="3"/>
      <c r="B44" s="30">
        <v>170401</v>
      </c>
      <c r="C44" s="88" t="s">
        <v>29</v>
      </c>
      <c r="D44" s="89"/>
      <c r="E44" s="89"/>
      <c r="F44" s="89"/>
      <c r="G44" s="90"/>
      <c r="H44" s="29" t="s">
        <v>43</v>
      </c>
      <c r="I44" s="26">
        <v>759</v>
      </c>
      <c r="K44" s="27">
        <v>10.46</v>
      </c>
      <c r="L44" s="27">
        <f t="shared" si="0"/>
        <v>7939.14</v>
      </c>
      <c r="M44" s="32">
        <f t="shared" si="1"/>
        <v>170401</v>
      </c>
    </row>
    <row r="45" spans="1:13" s="27" customFormat="1" ht="21" customHeight="1">
      <c r="A45" s="3"/>
      <c r="B45" s="30"/>
      <c r="C45" s="94" t="s">
        <v>60</v>
      </c>
      <c r="D45" s="95"/>
      <c r="E45" s="95"/>
      <c r="F45" s="95"/>
      <c r="G45" s="96"/>
      <c r="H45" s="29"/>
      <c r="I45" s="26"/>
      <c r="L45" s="27">
        <f t="shared" si="0"/>
        <v>0</v>
      </c>
      <c r="M45" s="32">
        <f t="shared" si="1"/>
        <v>0</v>
      </c>
    </row>
    <row r="46" spans="1:13" s="27" customFormat="1" ht="21" customHeight="1">
      <c r="A46" s="3"/>
      <c r="B46" s="30"/>
      <c r="C46" s="88"/>
      <c r="D46" s="89"/>
      <c r="E46" s="89"/>
      <c r="F46" s="89"/>
      <c r="G46" s="90"/>
      <c r="H46" s="29"/>
      <c r="I46" s="26"/>
      <c r="L46" s="27">
        <f t="shared" si="0"/>
        <v>0</v>
      </c>
      <c r="M46" s="32">
        <f t="shared" si="1"/>
        <v>0</v>
      </c>
    </row>
    <row r="47" spans="2:13" s="27" customFormat="1" ht="21" customHeight="1">
      <c r="B47" s="56"/>
      <c r="C47" s="97"/>
      <c r="D47" s="98"/>
      <c r="E47" s="98"/>
      <c r="F47" s="98"/>
      <c r="G47" s="99"/>
      <c r="H47" s="57"/>
      <c r="I47" s="58"/>
      <c r="L47" s="27">
        <f>K47*I47</f>
        <v>0</v>
      </c>
      <c r="M47" s="32">
        <f>B47</f>
        <v>0</v>
      </c>
    </row>
    <row r="48" ht="12.75">
      <c r="L48" s="1">
        <f>SUM(L1:L47)</f>
        <v>88856.864</v>
      </c>
    </row>
    <row r="49" ht="12.75">
      <c r="L49" s="1">
        <f>L48*1.25</f>
        <v>111071.08</v>
      </c>
    </row>
    <row r="54" ht="12.75">
      <c r="G54" s="1" t="s">
        <v>36</v>
      </c>
    </row>
  </sheetData>
  <sheetProtection/>
  <mergeCells count="49">
    <mergeCell ref="C11:G11"/>
    <mergeCell ref="C16:G16"/>
    <mergeCell ref="C20:G20"/>
    <mergeCell ref="C21:G21"/>
    <mergeCell ref="C15:G15"/>
    <mergeCell ref="C17:G17"/>
    <mergeCell ref="C19:G19"/>
    <mergeCell ref="C24:G24"/>
    <mergeCell ref="C27:G27"/>
    <mergeCell ref="C25:G25"/>
    <mergeCell ref="C30:G30"/>
    <mergeCell ref="C32:G32"/>
    <mergeCell ref="C22:G22"/>
    <mergeCell ref="C23:G23"/>
    <mergeCell ref="C40:G40"/>
    <mergeCell ref="C37:G37"/>
    <mergeCell ref="C35:G35"/>
    <mergeCell ref="C31:G31"/>
    <mergeCell ref="C33:G33"/>
    <mergeCell ref="C34:G34"/>
    <mergeCell ref="C38:G38"/>
    <mergeCell ref="C36:G36"/>
    <mergeCell ref="G4:I4"/>
    <mergeCell ref="H6:I6"/>
    <mergeCell ref="H7:I7"/>
    <mergeCell ref="B9:B10"/>
    <mergeCell ref="C9:G10"/>
    <mergeCell ref="H9:H10"/>
    <mergeCell ref="I9:I10"/>
    <mergeCell ref="C45:G45"/>
    <mergeCell ref="C46:G46"/>
    <mergeCell ref="C47:G47"/>
    <mergeCell ref="C44:G44"/>
    <mergeCell ref="B2:C4"/>
    <mergeCell ref="D2:F2"/>
    <mergeCell ref="G2:I2"/>
    <mergeCell ref="D3:F3"/>
    <mergeCell ref="G3:I3"/>
    <mergeCell ref="C18:G18"/>
    <mergeCell ref="C43:G43"/>
    <mergeCell ref="C12:G12"/>
    <mergeCell ref="C13:G13"/>
    <mergeCell ref="C14:G14"/>
    <mergeCell ref="C42:G42"/>
    <mergeCell ref="C41:G41"/>
    <mergeCell ref="C28:G28"/>
    <mergeCell ref="C29:G29"/>
    <mergeCell ref="C39:G39"/>
    <mergeCell ref="C26:G26"/>
  </mergeCells>
  <printOptions horizontalCentered="1"/>
  <pageMargins left="0.3937007874015748" right="0.11811023622047245" top="0.11811023622047245" bottom="0.11811023622047245" header="0.5118110236220472" footer="0.5118110236220472"/>
  <pageSetup fitToHeight="0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28"/>
  <sheetViews>
    <sheetView showGridLines="0" tabSelected="1" zoomScalePageLayoutView="0" workbookViewId="0" topLeftCell="A5">
      <selection activeCell="G11" sqref="G11:H21"/>
    </sheetView>
  </sheetViews>
  <sheetFormatPr defaultColWidth="9.140625" defaultRowHeight="12.75"/>
  <cols>
    <col min="1" max="1" width="9.140625" style="1" customWidth="1"/>
    <col min="2" max="2" width="10.7109375" style="35" customWidth="1"/>
    <col min="3" max="3" width="10.7109375" style="31" customWidth="1"/>
    <col min="4" max="4" width="60.7109375" style="31" customWidth="1"/>
    <col min="5" max="5" width="10.7109375" style="33" customWidth="1"/>
    <col min="6" max="7" width="10.7109375" style="35" customWidth="1"/>
    <col min="8" max="8" width="14.57421875" style="35" customWidth="1"/>
    <col min="9" max="16384" width="9.140625" style="1" customWidth="1"/>
  </cols>
  <sheetData>
    <row r="2" ht="12.75"/>
    <row r="3" ht="12.75"/>
    <row r="4" spans="4:8" ht="12.75">
      <c r="D4" s="117" t="s">
        <v>23</v>
      </c>
      <c r="E4" s="117"/>
      <c r="F4" s="117"/>
      <c r="G4" s="117"/>
      <c r="H4" s="117"/>
    </row>
    <row r="5" ht="12.75"/>
    <row r="6" ht="12.75">
      <c r="D6" s="1" t="s">
        <v>62</v>
      </c>
    </row>
    <row r="7" ht="12.75"/>
    <row r="8" spans="7:8" ht="12.75">
      <c r="G8" s="53" t="s">
        <v>24</v>
      </c>
      <c r="H8" s="64">
        <v>42917</v>
      </c>
    </row>
    <row r="9" spans="2:8" s="34" customFormat="1" ht="19.5" customHeight="1">
      <c r="B9" s="36" t="s">
        <v>19</v>
      </c>
      <c r="C9" s="37" t="s">
        <v>17</v>
      </c>
      <c r="D9" s="37" t="s">
        <v>12</v>
      </c>
      <c r="E9" s="37" t="s">
        <v>16</v>
      </c>
      <c r="F9" s="38" t="s">
        <v>14</v>
      </c>
      <c r="G9" s="38" t="s">
        <v>13</v>
      </c>
      <c r="H9" s="39" t="s">
        <v>15</v>
      </c>
    </row>
    <row r="10" spans="1:8" ht="12.75">
      <c r="A10" s="34"/>
      <c r="B10" s="45"/>
      <c r="C10" s="46"/>
      <c r="D10" s="47" t="s">
        <v>34</v>
      </c>
      <c r="E10" s="41"/>
      <c r="F10" s="43"/>
      <c r="G10" s="43"/>
      <c r="H10" s="44"/>
    </row>
    <row r="11" spans="2:8" ht="12.75">
      <c r="B11" s="40" t="s">
        <v>18</v>
      </c>
      <c r="C11" s="41">
        <f>VLOOKUP($D11,ORÇ!$C$9:$M$49,11,0)</f>
        <v>30130</v>
      </c>
      <c r="D11" s="42" t="s">
        <v>37</v>
      </c>
      <c r="E11" s="41" t="str">
        <f>VLOOKUP($D11,ORÇ!$C$9:$M$49,6,0)</f>
        <v>M3</v>
      </c>
      <c r="F11" s="43">
        <f>SUMIF(ORÇ!C:C,D11,ORÇ!I:I)</f>
        <v>1320</v>
      </c>
      <c r="G11" s="43"/>
      <c r="H11" s="44"/>
    </row>
    <row r="12" spans="2:8" ht="12.75">
      <c r="B12" s="40" t="s">
        <v>18</v>
      </c>
      <c r="C12" s="41">
        <f>VLOOKUP($D12,ORÇ!$C$9:$M$49,11,0)</f>
        <v>60130</v>
      </c>
      <c r="D12" s="42" t="s">
        <v>38</v>
      </c>
      <c r="E12" s="41" t="str">
        <f>VLOOKUP($D12,ORÇ!$C$9:$M$49,6,0)</f>
        <v>KG</v>
      </c>
      <c r="F12" s="43">
        <f>SUMIF(ORÇ!C:C,D12,ORÇ!I:I)</f>
        <v>2463.6</v>
      </c>
      <c r="G12" s="43"/>
      <c r="H12" s="44"/>
    </row>
    <row r="13" spans="1:8" s="34" customFormat="1" ht="12.75">
      <c r="A13" s="1"/>
      <c r="B13" s="40" t="s">
        <v>18</v>
      </c>
      <c r="C13" s="41">
        <f>VLOOKUP($D13,ORÇ!$C$9:$M$49,11,0)</f>
        <v>60131</v>
      </c>
      <c r="D13" s="42" t="s">
        <v>39</v>
      </c>
      <c r="E13" s="41" t="str">
        <f>VLOOKUP($D13,ORÇ!$C$9:$M$49,6,0)</f>
        <v>KG</v>
      </c>
      <c r="F13" s="43">
        <f>SUMIF(ORÇ!C:C,D13,ORÇ!I:I)</f>
        <v>2463.6</v>
      </c>
      <c r="G13" s="43"/>
      <c r="H13" s="44"/>
    </row>
    <row r="14" spans="2:8" ht="26.25">
      <c r="B14" s="40" t="s">
        <v>18</v>
      </c>
      <c r="C14" s="41">
        <f>VLOOKUP($D14,ORÇ!$C$9:$M$49,11,0)</f>
        <v>66008</v>
      </c>
      <c r="D14" s="42" t="s">
        <v>41</v>
      </c>
      <c r="E14" s="41" t="str">
        <f>VLOOKUP($D14,ORÇ!$C$9:$M$49,6,0)</f>
        <v>KG</v>
      </c>
      <c r="F14" s="43">
        <f>SUMIF(ORÇ!C:C,D14,ORÇ!I:I)</f>
        <v>2463.6</v>
      </c>
      <c r="G14" s="43"/>
      <c r="H14" s="44"/>
    </row>
    <row r="15" spans="2:8" ht="26.25">
      <c r="B15" s="40" t="s">
        <v>18</v>
      </c>
      <c r="C15" s="41">
        <f>VLOOKUP($D15,ORÇ!$C$9:$M$49,11,0)</f>
        <v>138061</v>
      </c>
      <c r="D15" s="42" t="s">
        <v>42</v>
      </c>
      <c r="E15" s="41" t="str">
        <f>VLOOKUP($D15,ORÇ!$C$9:$M$49,6,0)</f>
        <v>M2</v>
      </c>
      <c r="F15" s="43">
        <f>SUMIF(ORÇ!C:C,D15,ORÇ!I:I)</f>
        <v>759</v>
      </c>
      <c r="G15" s="43"/>
      <c r="H15" s="44"/>
    </row>
    <row r="16" spans="1:8" s="34" customFormat="1" ht="12.75">
      <c r="A16" s="1"/>
      <c r="B16" s="40" t="s">
        <v>18</v>
      </c>
      <c r="C16" s="41">
        <f>VLOOKUP($D16,ORÇ!$C$9:$M$49,11,0)</f>
        <v>150312</v>
      </c>
      <c r="D16" s="42" t="s">
        <v>48</v>
      </c>
      <c r="E16" s="41" t="str">
        <f>VLOOKUP($D16,ORÇ!$C$9:$M$49,6,0)</f>
        <v>M2</v>
      </c>
      <c r="F16" s="43">
        <f>SUMIF(ORÇ!C:C,D16,ORÇ!I:I)</f>
        <v>90</v>
      </c>
      <c r="G16" s="43"/>
      <c r="H16" s="44"/>
    </row>
    <row r="17" spans="2:8" ht="12.75">
      <c r="B17" s="40" t="s">
        <v>31</v>
      </c>
      <c r="C17" s="41" t="str">
        <f>VLOOKUP($D17,ORÇ!$C$9:$M$49,11,0)</f>
        <v>74245/001</v>
      </c>
      <c r="D17" s="42" t="s">
        <v>52</v>
      </c>
      <c r="E17" s="41" t="str">
        <f>VLOOKUP($D17,ORÇ!$C$9:$M$49,6,0)</f>
        <v>M2</v>
      </c>
      <c r="F17" s="43">
        <f>SUMIF(ORÇ!C:C,D17,ORÇ!I:I)</f>
        <v>759</v>
      </c>
      <c r="G17" s="43"/>
      <c r="H17" s="44"/>
    </row>
    <row r="18" spans="2:8" ht="26.25">
      <c r="B18" s="40" t="s">
        <v>18</v>
      </c>
      <c r="C18" s="41">
        <f>VLOOKUP($D18,ORÇ!$C$9:$M$49,11,0)</f>
        <v>170355</v>
      </c>
      <c r="D18" s="42" t="s">
        <v>54</v>
      </c>
      <c r="E18" s="41" t="str">
        <f>VLOOKUP($D18,ORÇ!$C$9:$M$49,6,0)</f>
        <v>UNID</v>
      </c>
      <c r="F18" s="43">
        <f>SUMIF(ORÇ!C:C,D18,ORÇ!I:I)</f>
        <v>1</v>
      </c>
      <c r="G18" s="43"/>
      <c r="H18" s="44"/>
    </row>
    <row r="19" spans="1:8" s="34" customFormat="1" ht="26.25">
      <c r="A19" s="1"/>
      <c r="B19" s="40" t="s">
        <v>18</v>
      </c>
      <c r="C19" s="41">
        <f>VLOOKUP($D19,ORÇ!$C$9:$M$49,11,0)</f>
        <v>170356</v>
      </c>
      <c r="D19" s="42" t="s">
        <v>55</v>
      </c>
      <c r="E19" s="41" t="str">
        <f>VLOOKUP($D19,ORÇ!$C$9:$M$49,6,0)</f>
        <v>UNID</v>
      </c>
      <c r="F19" s="43">
        <f>SUMIF(ORÇ!C:C,D19,ORÇ!I:I)</f>
        <v>1</v>
      </c>
      <c r="G19" s="43"/>
      <c r="H19" s="44"/>
    </row>
    <row r="20" spans="2:8" ht="26.25">
      <c r="B20" s="40" t="s">
        <v>18</v>
      </c>
      <c r="C20" s="41">
        <f>VLOOKUP($D20,ORÇ!$C$9:$M$49,11,0)</f>
        <v>170357</v>
      </c>
      <c r="D20" s="42" t="s">
        <v>56</v>
      </c>
      <c r="E20" s="41" t="str">
        <f>VLOOKUP($D20,ORÇ!$C$9:$M$49,6,0)</f>
        <v>UNID</v>
      </c>
      <c r="F20" s="43">
        <f>SUMIF(ORÇ!C:C,D20,ORÇ!I:I)</f>
        <v>1</v>
      </c>
      <c r="G20" s="43"/>
      <c r="H20" s="44"/>
    </row>
    <row r="21" spans="2:8" ht="12.75">
      <c r="B21" s="40" t="s">
        <v>18</v>
      </c>
      <c r="C21" s="41">
        <f>VLOOKUP($D21,ORÇ!$C$9:$M$49,11,0)</f>
        <v>170401</v>
      </c>
      <c r="D21" s="42" t="s">
        <v>29</v>
      </c>
      <c r="E21" s="41" t="str">
        <f>VLOOKUP($D21,ORÇ!$C$9:$M$49,6,0)</f>
        <v>M2</v>
      </c>
      <c r="F21" s="43">
        <f>SUMIF(ORÇ!C:C,D21,ORÇ!I:I)</f>
        <v>759</v>
      </c>
      <c r="G21" s="43"/>
      <c r="H21" s="44"/>
    </row>
    <row r="22" spans="2:8" s="5" customFormat="1" ht="12.75">
      <c r="B22" s="59"/>
      <c r="C22" s="60"/>
      <c r="D22" s="61"/>
      <c r="E22" s="62"/>
      <c r="F22" s="54"/>
      <c r="G22" s="63" t="s">
        <v>20</v>
      </c>
      <c r="H22" s="48">
        <f>SUM(H11:H21)</f>
        <v>0</v>
      </c>
    </row>
    <row r="23" spans="2:8" s="5" customFormat="1" ht="12.75">
      <c r="B23" s="34"/>
      <c r="C23" s="49"/>
      <c r="D23" s="49"/>
      <c r="E23" s="50"/>
      <c r="F23" s="51"/>
      <c r="G23" s="52" t="s">
        <v>21</v>
      </c>
      <c r="H23" s="51">
        <f>SUM(H10:H22)/2</f>
        <v>0</v>
      </c>
    </row>
    <row r="24" spans="2:8" s="5" customFormat="1" ht="12.75">
      <c r="B24" s="34"/>
      <c r="C24" s="49"/>
      <c r="D24" s="49"/>
      <c r="E24" s="50"/>
      <c r="F24" s="51"/>
      <c r="G24" s="52" t="s">
        <v>25</v>
      </c>
      <c r="H24" s="51">
        <f>H23*0.25</f>
        <v>0</v>
      </c>
    </row>
    <row r="25" spans="2:8" s="5" customFormat="1" ht="12.75">
      <c r="B25" s="34"/>
      <c r="C25" s="49"/>
      <c r="D25" s="49"/>
      <c r="E25" s="50"/>
      <c r="F25" s="34"/>
      <c r="G25" s="53" t="s">
        <v>22</v>
      </c>
      <c r="H25" s="51">
        <f>SUM(H23:H24)</f>
        <v>0</v>
      </c>
    </row>
    <row r="28" ht="12.75">
      <c r="H28" s="55"/>
    </row>
  </sheetData>
  <sheetProtection/>
  <mergeCells count="1">
    <mergeCell ref="D4:H4"/>
  </mergeCells>
  <printOptions horizontalCentered="1"/>
  <pageMargins left="0.4330708661417323" right="0.11811023622047245" top="0.11811023622047245" bottom="0.11811023622047245" header="0.31496062992125984" footer="0.31496062992125984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53.28125" style="65" customWidth="1"/>
    <col min="3" max="18" width="6.421875" style="65" customWidth="1"/>
    <col min="19" max="21" width="6.7109375" style="65" hidden="1" customWidth="1"/>
    <col min="22" max="22" width="12.7109375" style="65" customWidth="1"/>
    <col min="23" max="16384" width="9.140625" style="65" customWidth="1"/>
  </cols>
  <sheetData>
    <row r="2" ht="15"/>
    <row r="3" spans="2:23" ht="15">
      <c r="B3" s="121" t="s">
        <v>26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2:23" ht="1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ht="15"/>
    <row r="6" ht="15"/>
    <row r="7" spans="2:23" s="67" customFormat="1" ht="14.25">
      <c r="B7" s="123" t="s">
        <v>12</v>
      </c>
      <c r="C7" s="83" t="s">
        <v>30</v>
      </c>
      <c r="D7" s="84"/>
      <c r="E7" s="84"/>
      <c r="F7" s="85"/>
      <c r="G7" s="83"/>
      <c r="H7" s="84"/>
      <c r="I7" s="84"/>
      <c r="J7" s="85"/>
      <c r="K7" s="83"/>
      <c r="L7" s="84"/>
      <c r="M7" s="84"/>
      <c r="N7" s="85"/>
      <c r="O7" s="83"/>
      <c r="P7" s="84"/>
      <c r="Q7" s="84"/>
      <c r="R7" s="85"/>
      <c r="S7" s="125"/>
      <c r="T7" s="126"/>
      <c r="U7" s="66"/>
      <c r="V7" s="127" t="s">
        <v>27</v>
      </c>
      <c r="W7" s="129" t="s">
        <v>28</v>
      </c>
    </row>
    <row r="8" spans="2:23" s="67" customFormat="1" ht="14.25">
      <c r="B8" s="124"/>
      <c r="C8" s="68">
        <v>1</v>
      </c>
      <c r="D8" s="68">
        <v>2</v>
      </c>
      <c r="E8" s="86">
        <v>3</v>
      </c>
      <c r="F8" s="86">
        <v>4</v>
      </c>
      <c r="G8" s="86">
        <v>5</v>
      </c>
      <c r="H8" s="86">
        <v>6</v>
      </c>
      <c r="I8" s="86">
        <v>7</v>
      </c>
      <c r="J8" s="86">
        <v>8</v>
      </c>
      <c r="K8" s="86">
        <v>9</v>
      </c>
      <c r="L8" s="86">
        <v>10</v>
      </c>
      <c r="M8" s="86">
        <v>11</v>
      </c>
      <c r="N8" s="86">
        <v>12</v>
      </c>
      <c r="O8" s="86">
        <v>13</v>
      </c>
      <c r="P8" s="86">
        <v>14</v>
      </c>
      <c r="Q8" s="86">
        <v>15</v>
      </c>
      <c r="R8" s="86">
        <v>16</v>
      </c>
      <c r="S8" s="68"/>
      <c r="T8" s="68"/>
      <c r="U8" s="69"/>
      <c r="V8" s="128"/>
      <c r="W8" s="130"/>
    </row>
    <row r="9" spans="2:23" ht="9.75" customHeight="1">
      <c r="B9" s="118" t="str">
        <f>Planilha!D10</f>
        <v>1 - COBERTURA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119">
        <v>8668.422968867999</v>
      </c>
      <c r="V9" s="119">
        <f>Planilha!H22*1.25</f>
        <v>0</v>
      </c>
      <c r="W9" s="120" t="e">
        <f>V9/$V$27</f>
        <v>#DIV/0!</v>
      </c>
    </row>
    <row r="10" spans="2:23" ht="4.5" customHeight="1">
      <c r="B10" s="118"/>
      <c r="C10" s="71" t="s">
        <v>35</v>
      </c>
      <c r="D10" s="71" t="s">
        <v>35</v>
      </c>
      <c r="E10" s="71" t="s">
        <v>35</v>
      </c>
      <c r="F10" s="71" t="s">
        <v>35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119"/>
      <c r="V10" s="119"/>
      <c r="W10" s="120"/>
    </row>
    <row r="11" spans="2:23" ht="9.75" customHeight="1">
      <c r="B11" s="118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119"/>
      <c r="V11" s="119"/>
      <c r="W11" s="120"/>
    </row>
    <row r="12" spans="2:23" ht="9.75" customHeight="1">
      <c r="B12" s="118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19"/>
      <c r="V12" s="119"/>
      <c r="W12" s="120" t="e">
        <f>V12/$V$27</f>
        <v>#DIV/0!</v>
      </c>
    </row>
    <row r="13" spans="2:23" ht="4.5" customHeight="1">
      <c r="B13" s="118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119"/>
      <c r="V13" s="119"/>
      <c r="W13" s="120"/>
    </row>
    <row r="14" spans="2:23" ht="9.75" customHeight="1">
      <c r="B14" s="118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19"/>
      <c r="V14" s="119"/>
      <c r="W14" s="120"/>
    </row>
    <row r="15" spans="2:23" ht="9.75" customHeight="1">
      <c r="B15" s="118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9"/>
      <c r="V15" s="119"/>
      <c r="W15" s="120" t="e">
        <f>V15/$V$27</f>
        <v>#DIV/0!</v>
      </c>
    </row>
    <row r="16" spans="2:23" ht="4.5" customHeight="1">
      <c r="B16" s="118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119"/>
      <c r="V16" s="119"/>
      <c r="W16" s="120"/>
    </row>
    <row r="17" spans="2:23" ht="9.75" customHeight="1">
      <c r="B17" s="118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119"/>
      <c r="V17" s="119"/>
      <c r="W17" s="120"/>
    </row>
    <row r="18" spans="2:23" ht="9.75" customHeight="1">
      <c r="B18" s="118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U18" s="119"/>
      <c r="V18" s="119"/>
      <c r="W18" s="120" t="e">
        <f>V18/$V$27</f>
        <v>#DIV/0!</v>
      </c>
    </row>
    <row r="19" spans="2:23" ht="4.5" customHeight="1">
      <c r="B19" s="118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U19" s="119"/>
      <c r="V19" s="119"/>
      <c r="W19" s="120"/>
    </row>
    <row r="20" spans="2:23" ht="9.75" customHeight="1">
      <c r="B20" s="118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U20" s="119"/>
      <c r="V20" s="119"/>
      <c r="W20" s="120"/>
    </row>
    <row r="21" spans="2:23" ht="9.75" customHeight="1">
      <c r="B21" s="118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119"/>
      <c r="V21" s="119"/>
      <c r="W21" s="120" t="e">
        <f>V21/$V$27</f>
        <v>#DIV/0!</v>
      </c>
    </row>
    <row r="22" spans="2:23" ht="4.5" customHeight="1">
      <c r="B22" s="118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119"/>
      <c r="V22" s="119"/>
      <c r="W22" s="120"/>
    </row>
    <row r="23" spans="2:23" ht="9.75" customHeight="1">
      <c r="B23" s="118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119"/>
      <c r="V23" s="119"/>
      <c r="W23" s="120"/>
    </row>
    <row r="24" spans="2:23" ht="9.75" customHeight="1">
      <c r="B24" s="118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3"/>
      <c r="U24" s="119"/>
      <c r="V24" s="119"/>
      <c r="W24" s="120" t="e">
        <f>V24/$V$27</f>
        <v>#DIV/0!</v>
      </c>
    </row>
    <row r="25" spans="2:23" ht="4.5" customHeight="1">
      <c r="B25" s="118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4"/>
      <c r="U25" s="119"/>
      <c r="V25" s="119"/>
      <c r="W25" s="120"/>
    </row>
    <row r="26" spans="2:23" ht="9.75" customHeight="1">
      <c r="B26" s="131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132"/>
      <c r="V26" s="132"/>
      <c r="W26" s="133"/>
    </row>
    <row r="27" spans="2:23" s="67" customFormat="1" ht="14.25">
      <c r="B27" s="77"/>
      <c r="J27" s="78"/>
      <c r="N27" s="78"/>
      <c r="P27" s="78"/>
      <c r="R27" s="78" t="s">
        <v>22</v>
      </c>
      <c r="T27" s="78" t="s">
        <v>21</v>
      </c>
      <c r="V27" s="79">
        <f>SUM(V9:V26)</f>
        <v>0</v>
      </c>
      <c r="W27" s="80" t="e">
        <f>SUM(W9:W26)</f>
        <v>#DIV/0!</v>
      </c>
    </row>
    <row r="28" ht="14.25">
      <c r="B28" s="81"/>
    </row>
    <row r="30" spans="6:7" ht="28.5">
      <c r="F30" s="82"/>
      <c r="G30" s="82"/>
    </row>
  </sheetData>
  <sheetProtection/>
  <mergeCells count="30">
    <mergeCell ref="B24:B26"/>
    <mergeCell ref="U24:U26"/>
    <mergeCell ref="V24:V26"/>
    <mergeCell ref="W24:W26"/>
    <mergeCell ref="B18:B20"/>
    <mergeCell ref="U18:U20"/>
    <mergeCell ref="V18:V20"/>
    <mergeCell ref="W18:W20"/>
    <mergeCell ref="B21:B23"/>
    <mergeCell ref="U21:U23"/>
    <mergeCell ref="V21:V23"/>
    <mergeCell ref="W21:W23"/>
    <mergeCell ref="B12:B14"/>
    <mergeCell ref="U12:U14"/>
    <mergeCell ref="V12:V14"/>
    <mergeCell ref="W12:W14"/>
    <mergeCell ref="B15:B17"/>
    <mergeCell ref="U15:U17"/>
    <mergeCell ref="V15:V17"/>
    <mergeCell ref="W15:W17"/>
    <mergeCell ref="B9:B11"/>
    <mergeCell ref="U9:U11"/>
    <mergeCell ref="V9:V11"/>
    <mergeCell ref="W9:W11"/>
    <mergeCell ref="B3:W3"/>
    <mergeCell ref="B4:W4"/>
    <mergeCell ref="B7:B8"/>
    <mergeCell ref="S7:T7"/>
    <mergeCell ref="V7:V8"/>
    <mergeCell ref="W7:W8"/>
  </mergeCells>
  <conditionalFormatting sqref="C13:G13 C25:G25 C22:G22 C19:G19 C16:G16 L16:T16 L19:S19 L22:T22 L25:S25 L13:T13">
    <cfRule type="cellIs" priority="9" dxfId="0" operator="equal" stopIfTrue="1">
      <formula>"x"</formula>
    </cfRule>
  </conditionalFormatting>
  <conditionalFormatting sqref="C10:G10 L10:T10">
    <cfRule type="cellIs" priority="5" dxfId="0" operator="equal" stopIfTrue="1">
      <formula>"x"</formula>
    </cfRule>
  </conditionalFormatting>
  <conditionalFormatting sqref="H16:K16 H19:K19 H22:K22 H25:K25 H13:K13">
    <cfRule type="cellIs" priority="4" dxfId="0" operator="equal" stopIfTrue="1">
      <formula>"x"</formula>
    </cfRule>
  </conditionalFormatting>
  <conditionalFormatting sqref="H10:K10">
    <cfRule type="cellIs" priority="3" dxfId="0" operator="equal" stopIfTrue="1">
      <formula>"x"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/ Trajeto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Usuário do Windows</cp:lastModifiedBy>
  <cp:lastPrinted>2018-02-14T13:52:18Z</cp:lastPrinted>
  <dcterms:created xsi:type="dcterms:W3CDTF">2009-08-21T13:39:23Z</dcterms:created>
  <dcterms:modified xsi:type="dcterms:W3CDTF">2018-06-12T18:21:46Z</dcterms:modified>
  <cp:category/>
  <cp:version/>
  <cp:contentType/>
  <cp:contentStatus/>
</cp:coreProperties>
</file>