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D:\NOTEBOOK - I5\LICITAÇÃO FERRAZ DE VASCONCELOS\Licitações\Tomada de Preços\Tomada de Preços 2019\TP 014-2019 - REPARO NO PISO E PINTURA DA QUADRA V. ANCHIETA - ESPORTES\"/>
    </mc:Choice>
  </mc:AlternateContent>
  <xr:revisionPtr revIDLastSave="0" documentId="8_{F4001180-FCEB-474F-9A26-15E35C49B728}" xr6:coauthVersionLast="45" xr6:coauthVersionMax="45" xr10:uidLastSave="{00000000-0000-0000-0000-000000000000}"/>
  <bookViews>
    <workbookView xWindow="-108" yWindow="-108" windowWidth="23256" windowHeight="12576" tabRatio="332" activeTab="1" xr2:uid="{00000000-000D-0000-FFFF-FFFF00000000}"/>
  </bookViews>
  <sheets>
    <sheet name="ORÇ" sheetId="1" r:id="rId1"/>
    <sheet name="Planilha" sheetId="2" r:id="rId2"/>
    <sheet name="CRONOGRAMA" sheetId="3" r:id="rId3"/>
  </sheets>
  <definedNames>
    <definedName name="_xlnm.Print_Area" localSheetId="2">CRONOGRAMA!$A$2:$H$28</definedName>
    <definedName name="_xlnm.Print_Area" localSheetId="0">ORÇ!$B$2:$K$66</definedName>
    <definedName name="_xlnm.Print_Area" localSheetId="1">Planilha!$A$1:$F$88</definedName>
    <definedName name="Excel_BuiltIn_Database">#REF!</definedName>
    <definedName name="Excel_BuiltIn_Database_2">#REF!</definedName>
    <definedName name="_xlnm.Print_Titles" localSheetId="0">ORÇ!$2:10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3" l="1"/>
  <c r="E18" i="3" s="1"/>
  <c r="G15" i="3"/>
  <c r="D15" i="3" s="1"/>
  <c r="G12" i="3"/>
  <c r="D12" i="3" s="1"/>
  <c r="G9" i="3"/>
  <c r="G23" i="3" s="1"/>
  <c r="F78" i="2"/>
  <c r="F79" i="2" s="1"/>
  <c r="A78" i="2"/>
  <c r="B77" i="2"/>
  <c r="F74" i="2"/>
  <c r="F75" i="2" s="1"/>
  <c r="A74" i="2"/>
  <c r="B73" i="2"/>
  <c r="F71" i="2"/>
  <c r="F72" i="2" s="1"/>
  <c r="A71" i="2"/>
  <c r="B70" i="2"/>
  <c r="F68" i="2"/>
  <c r="F69" i="2" s="1"/>
  <c r="A68" i="2"/>
  <c r="B67" i="2"/>
  <c r="F65" i="2"/>
  <c r="F66" i="2" s="1"/>
  <c r="C65" i="2"/>
  <c r="A65" i="2"/>
  <c r="B64" i="2"/>
  <c r="F62" i="2"/>
  <c r="F63" i="2" s="1"/>
  <c r="B61" i="2"/>
  <c r="F59" i="2"/>
  <c r="F60" i="2" s="1"/>
  <c r="D59" i="2"/>
  <c r="C59" i="2"/>
  <c r="A59" i="2"/>
  <c r="B58" i="2"/>
  <c r="F56" i="2"/>
  <c r="F57" i="2" s="1"/>
  <c r="D56" i="2"/>
  <c r="C56" i="2"/>
  <c r="A56" i="2"/>
  <c r="B55" i="2"/>
  <c r="F53" i="2"/>
  <c r="F54" i="2" s="1"/>
  <c r="D53" i="2"/>
  <c r="C53" i="2"/>
  <c r="A53" i="2"/>
  <c r="B52" i="2"/>
  <c r="F50" i="2"/>
  <c r="F51" i="2" s="1"/>
  <c r="D50" i="2"/>
  <c r="C50" i="2"/>
  <c r="A50" i="2"/>
  <c r="B49" i="2"/>
  <c r="D47" i="2"/>
  <c r="F47" i="2" s="1"/>
  <c r="F48" i="2" s="1"/>
  <c r="C47" i="2"/>
  <c r="A47" i="2"/>
  <c r="B46" i="2"/>
  <c r="F44" i="2"/>
  <c r="F45" i="2" s="1"/>
  <c r="D44" i="2"/>
  <c r="C44" i="2"/>
  <c r="A44" i="2"/>
  <c r="B43" i="2"/>
  <c r="F41" i="2"/>
  <c r="F42" i="2" s="1"/>
  <c r="D41" i="2"/>
  <c r="C41" i="2"/>
  <c r="A41" i="2"/>
  <c r="B40" i="2"/>
  <c r="F38" i="2"/>
  <c r="F39" i="2" s="1"/>
  <c r="D38" i="2"/>
  <c r="C38" i="2"/>
  <c r="A38" i="2"/>
  <c r="B37" i="2"/>
  <c r="D35" i="2"/>
  <c r="F35" i="2" s="1"/>
  <c r="F36" i="2" s="1"/>
  <c r="C35" i="2"/>
  <c r="A35" i="2"/>
  <c r="B34" i="2"/>
  <c r="F32" i="2"/>
  <c r="F33" i="2" s="1"/>
  <c r="D32" i="2"/>
  <c r="C32" i="2"/>
  <c r="A32" i="2"/>
  <c r="B31" i="2"/>
  <c r="F29" i="2"/>
  <c r="F30" i="2" s="1"/>
  <c r="D29" i="2"/>
  <c r="C29" i="2"/>
  <c r="A29" i="2"/>
  <c r="B28" i="2"/>
  <c r="F26" i="2"/>
  <c r="F27" i="2" s="1"/>
  <c r="D26" i="2"/>
  <c r="C26" i="2"/>
  <c r="A26" i="2"/>
  <c r="B25" i="2"/>
  <c r="D23" i="2"/>
  <c r="F23" i="2" s="1"/>
  <c r="F24" i="2" s="1"/>
  <c r="C23" i="2"/>
  <c r="A23" i="2"/>
  <c r="B22" i="2"/>
  <c r="F20" i="2"/>
  <c r="F21" i="2" s="1"/>
  <c r="D20" i="2"/>
  <c r="C20" i="2"/>
  <c r="A20" i="2"/>
  <c r="B19" i="2"/>
  <c r="F17" i="2"/>
  <c r="F18" i="2" s="1"/>
  <c r="D17" i="2"/>
  <c r="C17" i="2"/>
  <c r="A17" i="2"/>
  <c r="B16" i="2"/>
  <c r="F14" i="2"/>
  <c r="F15" i="2" s="1"/>
  <c r="D14" i="2"/>
  <c r="C14" i="2"/>
  <c r="A14" i="2"/>
  <c r="B13" i="2"/>
  <c r="D11" i="2"/>
  <c r="F11" i="2" s="1"/>
  <c r="F12" i="2" s="1"/>
  <c r="C11" i="2"/>
  <c r="A11" i="2"/>
  <c r="B10" i="2"/>
  <c r="A9" i="2"/>
  <c r="D8" i="2"/>
  <c r="F8" i="2" s="1"/>
  <c r="C8" i="2"/>
  <c r="A8" i="2"/>
  <c r="B7" i="2"/>
  <c r="K64" i="1"/>
  <c r="K59" i="1"/>
  <c r="K58" i="1"/>
  <c r="K56" i="1"/>
  <c r="K54" i="1"/>
  <c r="K51" i="1"/>
  <c r="K49" i="1"/>
  <c r="K47" i="1"/>
  <c r="K46" i="1"/>
  <c r="K45" i="1"/>
  <c r="K44" i="1"/>
  <c r="K43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5" i="1"/>
  <c r="K23" i="1"/>
  <c r="K21" i="1"/>
  <c r="K19" i="1"/>
  <c r="K17" i="1"/>
  <c r="K16" i="1"/>
  <c r="K15" i="1"/>
  <c r="K14" i="1"/>
  <c r="K13" i="1"/>
  <c r="K11" i="1"/>
  <c r="K60" i="1" s="1"/>
  <c r="K61" i="1" s="1"/>
  <c r="F9" i="2" l="1"/>
  <c r="F81" i="2" s="1"/>
  <c r="D22" i="3"/>
  <c r="E9" i="3"/>
  <c r="E12" i="3"/>
  <c r="E22" i="3" s="1"/>
  <c r="E15" i="3"/>
  <c r="F18" i="3"/>
  <c r="F21" i="3" s="1"/>
  <c r="H9" i="3"/>
  <c r="H12" i="3"/>
  <c r="H15" i="3"/>
  <c r="H18" i="3"/>
  <c r="D9" i="3"/>
  <c r="D21" i="3" s="1"/>
  <c r="F82" i="2" l="1"/>
  <c r="F83" i="2" s="1"/>
  <c r="H22" i="3"/>
  <c r="E21" i="3"/>
  <c r="F22" i="3"/>
  <c r="G22" i="3" s="1"/>
</calcChain>
</file>

<file path=xl/sharedStrings.xml><?xml version="1.0" encoding="utf-8"?>
<sst xmlns="http://schemas.openxmlformats.org/spreadsheetml/2006/main" count="191" uniqueCount="88">
  <si>
    <t>MEMÓRIA DE CÁLCULO</t>
  </si>
  <si>
    <t xml:space="preserve">Processo: </t>
  </si>
  <si>
    <t>Data-Base: JANEIRO/2019-  SIURB</t>
  </si>
  <si>
    <t>MEDIÇÃO:</t>
  </si>
  <si>
    <t xml:space="preserve">OBRA: REPAROS DO PISO E PINTURA DA QUADRA </t>
  </si>
  <si>
    <t>LOCAL:</t>
  </si>
  <si>
    <t>Ferraz de Vasconcelos</t>
  </si>
  <si>
    <t xml:space="preserve">CÓDIGO: QUADRA V. ANCHIETA RUA:ALBERTINA PROX. 302  </t>
  </si>
  <si>
    <t>CONTRATO:</t>
  </si>
  <si>
    <t>-</t>
  </si>
  <si>
    <t>CÓDIGO</t>
  </si>
  <si>
    <t>DESCRIÇÃO DOS SERVIÇOS</t>
  </si>
  <si>
    <t>UNID</t>
  </si>
  <si>
    <t>QUANT</t>
  </si>
  <si>
    <r>
      <rPr>
        <b/>
        <sz val="10"/>
        <rFont val="Arial"/>
        <charset val="134"/>
      </rPr>
      <t>1</t>
    </r>
    <r>
      <rPr>
        <sz val="10"/>
        <rFont val="Arial"/>
        <charset val="134"/>
      </rPr>
      <t>-DEMOLIÇÃO MECANIZADA DE CONCRETO ARMADO</t>
    </r>
  </si>
  <si>
    <t>M3</t>
  </si>
  <si>
    <t>EDIF</t>
  </si>
  <si>
    <t>30,50X16,50X0,10=50,32</t>
  </si>
  <si>
    <r>
      <rPr>
        <b/>
        <sz val="10"/>
        <rFont val="Arial"/>
        <charset val="134"/>
      </rPr>
      <t>2</t>
    </r>
    <r>
      <rPr>
        <sz val="10"/>
        <rFont val="Arial"/>
        <charset val="134"/>
      </rPr>
      <t>-CARGA MECANIZADA E REMOÇÃO DE ENTULHO, INCL.TRANSPORTE ATÉ 1KM</t>
    </r>
  </si>
  <si>
    <t>30,50X16,50X0,10=50,32X1,30(coef. empolamento)=65,41m3</t>
  </si>
  <si>
    <r>
      <rPr>
        <b/>
        <sz val="10"/>
        <rFont val="Arial"/>
        <charset val="134"/>
      </rPr>
      <t>3</t>
    </r>
    <r>
      <rPr>
        <sz val="10"/>
        <rFont val="Arial"/>
        <charset val="134"/>
      </rPr>
      <t>-TRANSPORTE DE ENTULHO POR CAMINHÃO BASCULANTE, A PARTIR DE 1KM</t>
    </r>
  </si>
  <si>
    <t>m3xkm</t>
  </si>
  <si>
    <t>65,41x20=1308,20m3xkm</t>
  </si>
  <si>
    <r>
      <rPr>
        <b/>
        <sz val="10"/>
        <rFont val="Arial"/>
        <charset val="134"/>
      </rPr>
      <t>4</t>
    </r>
    <r>
      <rPr>
        <sz val="10"/>
        <rFont val="Arial"/>
        <charset val="134"/>
      </rPr>
      <t>-QC.02 - QUADRA POLIESPORTIVA - PISO ARMADO</t>
    </r>
  </si>
  <si>
    <t>M2</t>
  </si>
  <si>
    <t>30,50X16,50=503,25</t>
  </si>
  <si>
    <r>
      <rPr>
        <b/>
        <sz val="10"/>
        <rFont val="Arial"/>
        <charset val="134"/>
      </rPr>
      <t>5</t>
    </r>
    <r>
      <rPr>
        <sz val="10"/>
        <rFont val="Arial"/>
        <charset val="134"/>
      </rPr>
      <t>-LASTRO DE BRITA</t>
    </r>
  </si>
  <si>
    <t>30,50X16,50X0,05=25,16</t>
  </si>
  <si>
    <r>
      <rPr>
        <b/>
        <sz val="10"/>
        <rFont val="Arial"/>
        <charset val="134"/>
      </rPr>
      <t>6</t>
    </r>
    <r>
      <rPr>
        <sz val="10"/>
        <rFont val="Arial"/>
        <charset val="134"/>
      </rPr>
      <t>-CORTE DE CONCRETO COM DISCO DIAMANTADO ATÉ PROFUNDIDADE DE 13CM</t>
    </r>
  </si>
  <si>
    <t>INFRA</t>
  </si>
  <si>
    <t>30,50X4X0,01=1,22M2+ 8X16,5=1,32M2</t>
  </si>
  <si>
    <r>
      <rPr>
        <b/>
        <sz val="10"/>
        <rFont val="Arial"/>
        <charset val="134"/>
      </rPr>
      <t>7</t>
    </r>
    <r>
      <rPr>
        <sz val="10"/>
        <rFont val="Arial"/>
        <charset val="134"/>
      </rPr>
      <t>-ACABAMENTO DE PISO DE CONCRETO TIPO BAMBOLÊ</t>
    </r>
  </si>
  <si>
    <r>
      <rPr>
        <b/>
        <sz val="10"/>
        <rFont val="Arial"/>
        <charset val="134"/>
      </rPr>
      <t>8</t>
    </r>
    <r>
      <rPr>
        <sz val="10"/>
        <rFont val="Arial"/>
        <charset val="134"/>
      </rPr>
      <t xml:space="preserve">-PORTÃO EM FERRO GALVANIZADO ELETROFUNDIDO MALHA 65X132MM, DE ABRIR, 2 FOLHAS, </t>
    </r>
  </si>
  <si>
    <t/>
  </si>
  <si>
    <r>
      <rPr>
        <b/>
        <sz val="10"/>
        <rFont val="Arial"/>
        <charset val="134"/>
      </rPr>
      <t>9</t>
    </r>
    <r>
      <rPr>
        <sz val="10"/>
        <rFont val="Arial"/>
        <charset val="134"/>
      </rPr>
      <t>-FP.03 - ALAMBRADO PARA QUADRAS DE ESPORTE - GP.6/EDIF - TG/4,5M</t>
    </r>
  </si>
  <si>
    <t>M</t>
  </si>
  <si>
    <t>16,5*2+30,5*1=63,50M</t>
  </si>
  <si>
    <r>
      <rPr>
        <b/>
        <sz val="10"/>
        <rFont val="Arial"/>
        <charset val="134"/>
      </rPr>
      <t>10</t>
    </r>
    <r>
      <rPr>
        <sz val="10"/>
        <rFont val="Arial"/>
        <charset val="134"/>
      </rPr>
      <t>-POSTES PARA VOLEIBOL, INCLUSIVE PINTURA E REDE</t>
    </r>
  </si>
  <si>
    <r>
      <rPr>
        <b/>
        <sz val="10"/>
        <rFont val="Arial"/>
        <charset val="134"/>
      </rPr>
      <t>11</t>
    </r>
    <r>
      <rPr>
        <sz val="10"/>
        <rFont val="Arial"/>
        <charset val="134"/>
      </rPr>
      <t>-TRAVE PARA FUTEBOL DE SALÃO, INCLUSIVE PINTURA E REDE</t>
    </r>
  </si>
  <si>
    <r>
      <rPr>
        <b/>
        <sz val="10"/>
        <rFont val="Arial"/>
        <charset val="134"/>
      </rPr>
      <t>12</t>
    </r>
    <r>
      <rPr>
        <sz val="10"/>
        <rFont val="Arial"/>
        <charset val="134"/>
      </rPr>
      <t>-TABELA PARA BASQUETE, ENGLOBANDO DESDE FUNDAÇÃO ATÉ A CESTA DE NYLON</t>
    </r>
  </si>
  <si>
    <r>
      <rPr>
        <b/>
        <sz val="10"/>
        <rFont val="Arial"/>
        <charset val="134"/>
      </rPr>
      <t>13</t>
    </r>
    <r>
      <rPr>
        <sz val="10"/>
        <rFont val="Arial"/>
        <charset val="134"/>
      </rPr>
      <t>-QD.01 - DEMARCAÇÃO DE QUADRA COM TINTA A BASE DE BORRACHA CLORADA - VOLEIBOL</t>
    </r>
  </si>
  <si>
    <r>
      <rPr>
        <b/>
        <sz val="10"/>
        <rFont val="Arial"/>
        <charset val="134"/>
      </rPr>
      <t>14</t>
    </r>
    <r>
      <rPr>
        <sz val="10"/>
        <rFont val="Arial"/>
        <charset val="134"/>
      </rPr>
      <t>-QD.02 - DEMARCAÇÃO DE QUADRA COM TINTA A BASE DE BORRACHA. CLORADA - FUTEBOL DE SALÃO</t>
    </r>
  </si>
  <si>
    <r>
      <rPr>
        <b/>
        <sz val="10"/>
        <rFont val="Arial"/>
        <charset val="134"/>
      </rPr>
      <t>15</t>
    </r>
    <r>
      <rPr>
        <sz val="10"/>
        <rFont val="Arial"/>
        <charset val="134"/>
      </rPr>
      <t>-QD.03 - DEMARCAÇÃO DE QUADRA COM TINTA A BASE DE BORRACHA CLORADA - BASQUETE</t>
    </r>
  </si>
  <si>
    <r>
      <rPr>
        <b/>
        <sz val="10"/>
        <rFont val="Arial"/>
        <charset val="134"/>
      </rPr>
      <t>16</t>
    </r>
    <r>
      <rPr>
        <sz val="10"/>
        <rFont val="Arial"/>
        <charset val="134"/>
      </rPr>
      <t>-LIMPEZA MAN. GERAL INCL. REM. COBERTURA VEGETAL - TRONCO ATÉ 10CM - S/ TRANSPORTE</t>
    </r>
  </si>
  <si>
    <t>36,00X4,00=144,00M2</t>
  </si>
  <si>
    <r>
      <rPr>
        <b/>
        <sz val="10"/>
        <rFont val="Arial"/>
        <charset val="134"/>
      </rPr>
      <t>17</t>
    </r>
    <r>
      <rPr>
        <sz val="10"/>
        <rFont val="Arial"/>
        <charset val="134"/>
      </rPr>
      <t>-CIMENTADO COMUM, DESEMPENADO E ALISADO - ESPESSURA 20MM</t>
    </r>
  </si>
  <si>
    <t>92*0,02 (acabamento encima do muro )</t>
  </si>
  <si>
    <r>
      <rPr>
        <b/>
        <sz val="10"/>
        <rFont val="Arial"/>
        <charset val="134"/>
      </rPr>
      <t>18</t>
    </r>
    <r>
      <rPr>
        <sz val="10"/>
        <rFont val="Arial"/>
        <charset val="134"/>
      </rPr>
      <t>-TINTA PVA (LÁTEX) - CONCRETO OU REBOCO SEM MASSA CORRIDA</t>
    </r>
  </si>
  <si>
    <t xml:space="preserve"> 92X0,70=64,40x2= 128,80M2</t>
  </si>
  <si>
    <r>
      <rPr>
        <b/>
        <sz val="10"/>
        <rFont val="Arial"/>
        <charset val="134"/>
      </rPr>
      <t>19</t>
    </r>
    <r>
      <rPr>
        <sz val="10"/>
        <rFont val="Arial"/>
        <charset val="134"/>
      </rPr>
      <t>-PROJETOR DE ALUMÍNIO FUNDIDO COM VIDRO PARA LÂMPADA ATÉ 1000W</t>
    </r>
  </si>
  <si>
    <r>
      <rPr>
        <b/>
        <sz val="10"/>
        <rFont val="Arial"/>
        <charset val="134"/>
      </rPr>
      <t>20</t>
    </r>
    <r>
      <rPr>
        <sz val="10"/>
        <rFont val="Arial"/>
        <charset val="134"/>
      </rPr>
      <t>-QD.05 - DEMARC.QUADRA C/ TINTA A BASE DE BORRACHA CLORADA - HANDBOL</t>
    </r>
  </si>
  <si>
    <r>
      <rPr>
        <b/>
        <sz val="10"/>
        <rFont val="Arial"/>
        <charset val="134"/>
      </rPr>
      <t>21</t>
    </r>
    <r>
      <rPr>
        <sz val="10"/>
        <rFont val="Arial"/>
        <charset val="134"/>
      </rPr>
      <t xml:space="preserve">-POSTE DE AÇO GALVANIZADO TIPO RETO, FLANGEADO H=5M COM LUMINÁRIA </t>
    </r>
  </si>
  <si>
    <t>HERMÉTICA EM ALUMÍNIO FUNDIDO PARA LÂMPADA DE VAPOR DE MERCÚRIO DE</t>
  </si>
  <si>
    <t>250W - COM APROVAÇÃO DE ILUME/ PMSP</t>
  </si>
  <si>
    <r>
      <t>22</t>
    </r>
    <r>
      <rPr>
        <sz val="10"/>
        <rFont val="Arial"/>
        <charset val="134"/>
      </rPr>
      <t>- ENTRADA AÉREA DE ENERGIA E TELEFONE - 13 À 16KVA</t>
    </r>
  </si>
  <si>
    <r>
      <t>23</t>
    </r>
    <r>
      <rPr>
        <sz val="10"/>
        <rFont val="Arial"/>
        <charset val="134"/>
      </rPr>
      <t>-CABO 4,00MM2 - ISOLAMENTO PARA 1,0KV - CLASSE 4 - FLEXÍVEL</t>
    </r>
  </si>
  <si>
    <r>
      <t>24</t>
    </r>
    <r>
      <rPr>
        <sz val="10"/>
        <rFont val="Arial"/>
        <charset val="134"/>
      </rPr>
      <t>- CABO 2,50MM2 - ISOLAMENTO PARA 1,0KV - CLASSE 4 - FLEXÍVEL</t>
    </r>
  </si>
  <si>
    <t>Planilha elaborada por: Vicente Nunes da Eira - Eng.Civil - crea/sp - 5060580945</t>
  </si>
  <si>
    <t xml:space="preserve">ITEM DE MAIOR RELEVÂNCIA </t>
  </si>
  <si>
    <t>LATITUDE : 23°32'04.86" S  - LONGITUDE : 46°22'11.77" O</t>
  </si>
  <si>
    <t>PREFEITURA MUNICIPAL DE FERRAZ DE VASCONCELOS</t>
  </si>
  <si>
    <t xml:space="preserve">SECRETARIA MUNICIPAL DE OBRAS </t>
  </si>
  <si>
    <t>PLAN.ORÇAMENTÁRIA DA EXECUÇÃO REPAROS DO PISO E PINTURA DA QUADRA V. ANCHIETA RUA:ALBERTINA PROX. 302</t>
  </si>
  <si>
    <t>Item</t>
  </si>
  <si>
    <t>Descrição</t>
  </si>
  <si>
    <t>Unid</t>
  </si>
  <si>
    <t>Qtde</t>
  </si>
  <si>
    <t>Preço Unit.</t>
  </si>
  <si>
    <t>Total</t>
  </si>
  <si>
    <t>Subtotal:</t>
  </si>
  <si>
    <t>Total:</t>
  </si>
  <si>
    <t>BDI (25%):</t>
  </si>
  <si>
    <t>Total Geral:</t>
  </si>
  <si>
    <t>SECRETARIA MUNICIPAL DE OBRAS</t>
  </si>
  <si>
    <t>CRONOGRAMA DA EXECUÇÃO DE REFORMA PISO E PINT. QUAD. V.ANCHIETA RUA:ALBERTINA PROX. 302</t>
  </si>
  <si>
    <t xml:space="preserve">VALOR </t>
  </si>
  <si>
    <t>total %</t>
  </si>
  <si>
    <t>1ºMês</t>
  </si>
  <si>
    <t>2ºMês</t>
  </si>
  <si>
    <t>3º Mês</t>
  </si>
  <si>
    <t>C/BDI</t>
  </si>
  <si>
    <t>por serviço</t>
  </si>
  <si>
    <t>DEMOLIÇÃO</t>
  </si>
  <si>
    <t xml:space="preserve"> PISO DE CONCRETO</t>
  </si>
  <si>
    <t>ESTRUT. METAL.E ELETR.</t>
  </si>
  <si>
    <t>PINTURA</t>
  </si>
  <si>
    <t xml:space="preserve">TOTAL % por quinzena </t>
  </si>
  <si>
    <t xml:space="preserve">CRITÉRIO POR MEDIÇÕES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</si>
</sst>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yy"/>
    <numFmt numFmtId="165" formatCode="00\.00\.000"/>
    <numFmt numFmtId="166" formatCode="_-* #,##0.000_-;\-* #,##0.000_-;_-* &quot;-&quot;??_-;_-@_-"/>
    <numFmt numFmtId="167" formatCode="00\.00\.00"/>
    <numFmt numFmtId="168" formatCode="_(* #,##0.00_);_(* \(#,##0.00\);_(* \-??_);_(@_)"/>
  </numFmts>
  <fonts count="14">
    <font>
      <sz val="10"/>
      <name val="Arial"/>
      <charset val="134"/>
    </font>
    <font>
      <b/>
      <sz val="10"/>
      <name val="Arial"/>
      <charset val="134"/>
    </font>
    <font>
      <b/>
      <i/>
      <sz val="10"/>
      <name val="Arial"/>
      <charset val="134"/>
    </font>
    <font>
      <b/>
      <sz val="10"/>
      <color rgb="FFFF000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b/>
      <sz val="14"/>
      <name val="Arial"/>
      <charset val="134"/>
    </font>
    <font>
      <sz val="12"/>
      <name val="Arial"/>
      <charset val="134"/>
    </font>
    <font>
      <sz val="14"/>
      <name val="Arial"/>
      <charset val="134"/>
    </font>
    <font>
      <b/>
      <sz val="18"/>
      <name val="Arial"/>
      <charset val="134"/>
    </font>
    <font>
      <b/>
      <u/>
      <sz val="14"/>
      <name val="Arial"/>
      <charset val="134"/>
    </font>
    <font>
      <b/>
      <sz val="12"/>
      <color indexed="10"/>
      <name val="Arial"/>
      <charset val="134"/>
    </font>
    <font>
      <b/>
      <sz val="15"/>
      <color indexed="56"/>
      <name val="Calibri"/>
      <charset val="134"/>
    </font>
    <font>
      <sz val="10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indexed="9"/>
        <bgColor indexed="26"/>
      </patternFill>
    </fill>
  </fills>
  <borders count="6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0"/>
      </left>
      <right/>
      <top style="hair">
        <color indexed="0"/>
      </top>
      <bottom style="hair">
        <color indexed="0"/>
      </bottom>
      <diagonal/>
    </border>
    <border>
      <left/>
      <right/>
      <top style="hair">
        <color indexed="0"/>
      </top>
      <bottom style="hair">
        <color indexed="0"/>
      </bottom>
      <diagonal/>
    </border>
    <border>
      <left style="hair">
        <color auto="1"/>
      </left>
      <right/>
      <top style="hair">
        <color indexed="8"/>
      </top>
      <bottom style="hair">
        <color auto="1"/>
      </bottom>
      <diagonal/>
    </border>
    <border>
      <left/>
      <right/>
      <top style="hair">
        <color indexed="8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</borders>
  <cellStyleXfs count="3">
    <xf numFmtId="0" fontId="0" fillId="0" borderId="0"/>
    <xf numFmtId="0" fontId="12" fillId="0" borderId="67" applyNumberFormat="0" applyFill="0" applyAlignment="0" applyProtection="0"/>
    <xf numFmtId="168" fontId="13" fillId="0" borderId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  <xf numFmtId="168" fontId="13" fillId="0" borderId="8" xfId="2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168" fontId="1" fillId="0" borderId="8" xfId="0" applyNumberFormat="1" applyFont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7" fontId="0" fillId="0" borderId="0" xfId="0" applyNumberFormat="1" applyAlignment="1">
      <alignment horizontal="left" vertical="center"/>
    </xf>
    <xf numFmtId="167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7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0" fontId="0" fillId="0" borderId="22" xfId="0" applyNumberFormat="1" applyBorder="1"/>
    <xf numFmtId="168" fontId="13" fillId="2" borderId="8" xfId="2" applyFill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23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3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67" fontId="0" fillId="0" borderId="34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4" fontId="0" fillId="0" borderId="35" xfId="2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1" fillId="0" borderId="7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7" fontId="0" fillId="3" borderId="34" xfId="0" applyNumberForma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4" fontId="0" fillId="3" borderId="35" xfId="2" applyNumberFormat="1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left" vertical="center"/>
    </xf>
    <xf numFmtId="4" fontId="1" fillId="0" borderId="14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vertical="center"/>
    </xf>
    <xf numFmtId="4" fontId="0" fillId="0" borderId="16" xfId="0" applyNumberFormat="1" applyBorder="1" applyAlignment="1">
      <alignment horizontal="center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8" fontId="13" fillId="3" borderId="0" xfId="2" applyFill="1" applyAlignment="1">
      <alignment vertical="center"/>
    </xf>
    <xf numFmtId="4" fontId="0" fillId="3" borderId="16" xfId="0" applyNumberForma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16" xfId="0" applyNumberFormat="1" applyFont="1" applyFill="1" applyBorder="1" applyAlignment="1">
      <alignment horizontal="center" vertical="center"/>
    </xf>
    <xf numFmtId="168" fontId="13" fillId="0" borderId="0" xfId="2" applyAlignment="1">
      <alignment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4" fontId="1" fillId="0" borderId="40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4" fontId="1" fillId="0" borderId="40" xfId="0" applyNumberFormat="1" applyFont="1" applyBorder="1" applyAlignment="1">
      <alignment horizontal="right" vertical="center"/>
    </xf>
    <xf numFmtId="4" fontId="1" fillId="0" borderId="43" xfId="0" applyNumberFormat="1" applyFont="1" applyBorder="1" applyAlignment="1">
      <alignment horizontal="right" vertical="center"/>
    </xf>
    <xf numFmtId="4" fontId="1" fillId="0" borderId="45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49" xfId="0" applyFont="1" applyBorder="1" applyAlignment="1" applyProtection="1">
      <alignment horizontal="center" vertical="center"/>
    </xf>
    <xf numFmtId="167" fontId="7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 vertical="center"/>
    </xf>
    <xf numFmtId="167" fontId="4" fillId="0" borderId="50" xfId="0" applyNumberFormat="1" applyFont="1" applyBorder="1" applyAlignment="1">
      <alignment horizontal="left" vertical="center"/>
    </xf>
    <xf numFmtId="2" fontId="4" fillId="0" borderId="47" xfId="0" applyNumberFormat="1" applyFont="1" applyBorder="1" applyAlignment="1">
      <alignment horizontal="left" vertical="center"/>
    </xf>
    <xf numFmtId="167" fontId="4" fillId="0" borderId="51" xfId="0" applyNumberFormat="1" applyFont="1" applyBorder="1" applyAlignment="1">
      <alignment horizontal="left" vertical="center"/>
    </xf>
    <xf numFmtId="165" fontId="7" fillId="0" borderId="49" xfId="0" applyNumberFormat="1" applyFont="1" applyBorder="1" applyAlignment="1">
      <alignment horizontal="left" vertical="center"/>
    </xf>
    <xf numFmtId="165" fontId="4" fillId="0" borderId="49" xfId="0" applyNumberFormat="1" applyFont="1" applyBorder="1" applyAlignment="1">
      <alignment horizontal="left" vertical="center"/>
    </xf>
    <xf numFmtId="167" fontId="7" fillId="0" borderId="52" xfId="0" applyNumberFormat="1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2" fontId="0" fillId="0" borderId="33" xfId="0" applyNumberFormat="1" applyFont="1" applyBorder="1" applyAlignment="1">
      <alignment horizontal="left" vertical="center"/>
    </xf>
    <xf numFmtId="2" fontId="0" fillId="0" borderId="32" xfId="0" applyNumberFormat="1" applyFont="1" applyBorder="1" applyAlignment="1">
      <alignment horizontal="left" vertical="center"/>
    </xf>
    <xf numFmtId="167" fontId="0" fillId="0" borderId="55" xfId="0" applyNumberForma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4" fontId="4" fillId="4" borderId="0" xfId="0" applyNumberFormat="1" applyFont="1" applyFill="1" applyBorder="1" applyAlignment="1">
      <alignment horizontal="right" vertical="center"/>
    </xf>
    <xf numFmtId="0" fontId="4" fillId="0" borderId="47" xfId="0" applyFont="1" applyBorder="1" applyAlignment="1">
      <alignment horizontal="left" vertical="center"/>
    </xf>
    <xf numFmtId="0" fontId="4" fillId="0" borderId="47" xfId="0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2" fontId="0" fillId="0" borderId="38" xfId="0" applyNumberFormat="1" applyFont="1" applyBorder="1" applyAlignment="1">
      <alignment horizontal="left" vertical="center"/>
    </xf>
    <xf numFmtId="2" fontId="0" fillId="0" borderId="60" xfId="0" applyNumberFormat="1" applyBorder="1" applyAlignment="1">
      <alignment horizontal="center" vertical="center"/>
    </xf>
    <xf numFmtId="2" fontId="0" fillId="3" borderId="60" xfId="0" applyNumberForma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2" fontId="0" fillId="0" borderId="62" xfId="0" applyNumberFormat="1" applyBorder="1" applyAlignment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168" fontId="0" fillId="0" borderId="0" xfId="2" applyFont="1" applyFill="1" applyAlignment="1">
      <alignment vertical="center"/>
    </xf>
    <xf numFmtId="167" fontId="0" fillId="0" borderId="0" xfId="0" applyNumberFormat="1" applyFont="1" applyAlignment="1">
      <alignment vertical="center"/>
    </xf>
    <xf numFmtId="168" fontId="13" fillId="0" borderId="0" xfId="2" applyFill="1" applyAlignment="1">
      <alignment vertical="center"/>
    </xf>
    <xf numFmtId="168" fontId="13" fillId="0" borderId="0" xfId="2" applyFill="1" applyAlignment="1">
      <alignment vertical="center"/>
    </xf>
    <xf numFmtId="168" fontId="13" fillId="0" borderId="0" xfId="2" applyFill="1" applyAlignment="1">
      <alignment vertical="center"/>
    </xf>
    <xf numFmtId="4" fontId="0" fillId="0" borderId="66" xfId="2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2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2" fontId="0" fillId="0" borderId="0" xfId="0" quotePrefix="1" applyNumberFormat="1" applyFont="1" applyAlignment="1">
      <alignment vertical="center"/>
    </xf>
    <xf numFmtId="167" fontId="6" fillId="0" borderId="46" xfId="0" applyNumberFormat="1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2" fontId="1" fillId="3" borderId="32" xfId="0" applyNumberFormat="1" applyFont="1" applyFill="1" applyBorder="1" applyAlignment="1">
      <alignment horizontal="left" vertical="center"/>
    </xf>
    <xf numFmtId="2" fontId="0" fillId="3" borderId="33" xfId="0" applyNumberFormat="1" applyFill="1" applyBorder="1" applyAlignment="1">
      <alignment horizontal="left" vertical="center"/>
    </xf>
    <xf numFmtId="2" fontId="0" fillId="3" borderId="38" xfId="0" applyNumberFormat="1" applyFill="1" applyBorder="1" applyAlignment="1">
      <alignment horizontal="left" vertical="center"/>
    </xf>
    <xf numFmtId="2" fontId="0" fillId="3" borderId="32" xfId="0" applyNumberFormat="1" applyFill="1" applyBorder="1" applyAlignment="1">
      <alignment horizontal="left" vertical="center"/>
    </xf>
    <xf numFmtId="167" fontId="0" fillId="0" borderId="0" xfId="0" applyNumberFormat="1" applyAlignment="1">
      <alignment vertical="center"/>
    </xf>
    <xf numFmtId="167" fontId="10" fillId="0" borderId="53" xfId="0" applyNumberFormat="1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left" vertical="center"/>
    </xf>
    <xf numFmtId="2" fontId="0" fillId="0" borderId="33" xfId="0" applyNumberFormat="1" applyFont="1" applyBorder="1" applyAlignment="1">
      <alignment horizontal="left" vertical="center"/>
    </xf>
    <xf numFmtId="2" fontId="0" fillId="0" borderId="38" xfId="0" applyNumberFormat="1" applyFont="1" applyBorder="1" applyAlignment="1">
      <alignment horizontal="left" vertical="center"/>
    </xf>
    <xf numFmtId="2" fontId="0" fillId="0" borderId="56" xfId="0" applyNumberFormat="1" applyBorder="1" applyAlignment="1">
      <alignment horizontal="left" vertical="center"/>
    </xf>
    <xf numFmtId="2" fontId="0" fillId="0" borderId="57" xfId="0" applyNumberFormat="1" applyBorder="1" applyAlignment="1">
      <alignment horizontal="left" vertical="center"/>
    </xf>
    <xf numFmtId="2" fontId="0" fillId="0" borderId="61" xfId="0" applyNumberFormat="1" applyBorder="1" applyAlignment="1">
      <alignment horizontal="left" vertical="center"/>
    </xf>
    <xf numFmtId="167" fontId="0" fillId="0" borderId="0" xfId="0" applyNumberFormat="1" applyAlignment="1">
      <alignment horizontal="left" vertical="center"/>
    </xf>
    <xf numFmtId="2" fontId="0" fillId="0" borderId="33" xfId="0" applyNumberFormat="1" applyBorder="1" applyAlignment="1">
      <alignment horizontal="left" vertical="center"/>
    </xf>
    <xf numFmtId="2" fontId="0" fillId="0" borderId="38" xfId="0" applyNumberFormat="1" applyBorder="1" applyAlignment="1">
      <alignment horizontal="left" vertical="center"/>
    </xf>
    <xf numFmtId="2" fontId="0" fillId="0" borderId="32" xfId="0" applyNumberFormat="1" applyBorder="1" applyAlignment="1">
      <alignment horizontal="left" vertical="center"/>
    </xf>
    <xf numFmtId="2" fontId="0" fillId="0" borderId="32" xfId="0" applyNumberFormat="1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164" fontId="7" fillId="0" borderId="49" xfId="0" applyNumberFormat="1" applyFont="1" applyBorder="1" applyAlignment="1">
      <alignment horizontal="center" vertical="center"/>
    </xf>
    <xf numFmtId="164" fontId="7" fillId="0" borderId="64" xfId="0" applyNumberFormat="1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/>
    </xf>
    <xf numFmtId="0" fontId="6" fillId="0" borderId="58" xfId="0" applyFont="1" applyBorder="1" applyAlignment="1">
      <alignment horizontal="left"/>
    </xf>
    <xf numFmtId="0" fontId="4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164" fontId="4" fillId="4" borderId="59" xfId="0" applyNumberFormat="1" applyFont="1" applyFill="1" applyBorder="1" applyAlignment="1">
      <alignment horizontal="left" vertical="center"/>
    </xf>
    <xf numFmtId="2" fontId="1" fillId="0" borderId="33" xfId="0" applyNumberFormat="1" applyFont="1" applyBorder="1" applyAlignment="1">
      <alignment horizontal="left" vertical="center"/>
    </xf>
    <xf numFmtId="2" fontId="1" fillId="0" borderId="38" xfId="0" applyNumberFormat="1" applyFont="1" applyBorder="1" applyAlignment="1">
      <alignment horizontal="left" vertical="center"/>
    </xf>
    <xf numFmtId="2" fontId="1" fillId="0" borderId="41" xfId="0" applyNumberFormat="1" applyFont="1" applyBorder="1" applyAlignment="1">
      <alignment horizontal="left" vertical="center"/>
    </xf>
    <xf numFmtId="2" fontId="1" fillId="0" borderId="42" xfId="0" applyNumberFormat="1" applyFont="1" applyBorder="1" applyAlignment="1">
      <alignment horizontal="left" vertical="center"/>
    </xf>
    <xf numFmtId="2" fontId="1" fillId="0" borderId="44" xfId="0" applyNumberFormat="1" applyFont="1" applyBorder="1" applyAlignment="1">
      <alignment horizontal="left" vertical="center"/>
    </xf>
    <xf numFmtId="2" fontId="1" fillId="3" borderId="33" xfId="0" applyNumberFormat="1" applyFont="1" applyFill="1" applyBorder="1" applyAlignment="1">
      <alignment horizontal="left" vertical="center"/>
    </xf>
    <xf numFmtId="2" fontId="1" fillId="3" borderId="38" xfId="0" applyNumberFormat="1" applyFont="1" applyFill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/>
  </cellXfs>
  <cellStyles count="3">
    <cellStyle name="Normal" xfId="0" builtinId="0"/>
    <cellStyle name="Título 1 1" xfId="1" xr:uid="{00000000-0005-0000-0000-000001000000}"/>
    <cellStyle name="Vírgula" xfId="2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57150</xdr:rowOff>
    </xdr:from>
    <xdr:to>
      <xdr:col>2</xdr:col>
      <xdr:colOff>428625</xdr:colOff>
      <xdr:row>4</xdr:row>
      <xdr:rowOff>0</xdr:rowOff>
    </xdr:to>
    <xdr:pic>
      <xdr:nvPicPr>
        <xdr:cNvPr id="1580" name="Imagem 2" descr="Logo - Ferraz.jpg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28625" y="209550"/>
          <a:ext cx="11144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</xdr:colOff>
      <xdr:row>1</xdr:row>
      <xdr:rowOff>12065</xdr:rowOff>
    </xdr:from>
    <xdr:to>
      <xdr:col>0</xdr:col>
      <xdr:colOff>776605</xdr:colOff>
      <xdr:row>4</xdr:row>
      <xdr:rowOff>179705</xdr:rowOff>
    </xdr:to>
    <xdr:pic>
      <xdr:nvPicPr>
        <xdr:cNvPr id="7226" name="Imagem 2" descr="Logo - Ferraz.jpg">
          <a:extLst>
            <a:ext uri="{FF2B5EF4-FFF2-40B4-BE49-F238E27FC236}">
              <a16:creationId xmlns:a16="http://schemas.microsoft.com/office/drawing/2014/main" id="{00000000-0008-0000-0100-00003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975" y="164465"/>
          <a:ext cx="72263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27940</xdr:rowOff>
    </xdr:from>
    <xdr:to>
      <xdr:col>2</xdr:col>
      <xdr:colOff>457200</xdr:colOff>
      <xdr:row>3</xdr:row>
      <xdr:rowOff>281941</xdr:rowOff>
    </xdr:to>
    <xdr:pic>
      <xdr:nvPicPr>
        <xdr:cNvPr id="3" name="Imagem 2" descr="Logo - Ferraz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14325" y="332740"/>
          <a:ext cx="819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66"/>
  <sheetViews>
    <sheetView showGridLines="0" showZeros="0" topLeftCell="A45" zoomScale="90" zoomScaleNormal="90" workbookViewId="0">
      <selection activeCell="L59" sqref="L59"/>
    </sheetView>
  </sheetViews>
  <sheetFormatPr defaultColWidth="11.44140625" defaultRowHeight="13.2"/>
  <cols>
    <col min="1" max="1" width="3.33203125" style="1" customWidth="1"/>
    <col min="2" max="2" width="13.44140625" style="22" customWidth="1"/>
    <col min="3" max="3" width="9.44140625" style="1" customWidth="1"/>
    <col min="4" max="4" width="16.6640625" style="1" customWidth="1"/>
    <col min="5" max="6" width="15.6640625" style="1" customWidth="1"/>
    <col min="7" max="7" width="24.109375" style="1" customWidth="1"/>
    <col min="8" max="8" width="8.88671875" style="1" customWidth="1"/>
    <col min="9" max="9" width="16.109375" style="1" customWidth="1"/>
    <col min="10" max="10" width="11.44140625" style="1"/>
    <col min="11" max="11" width="12.5546875" style="1" customWidth="1"/>
    <col min="12" max="16384" width="11.44140625" style="1"/>
  </cols>
  <sheetData>
    <row r="2" spans="2:14" s="85" customFormat="1" ht="62.25" customHeight="1">
      <c r="B2" s="130"/>
      <c r="C2" s="130"/>
      <c r="D2" s="155" t="s">
        <v>0</v>
      </c>
      <c r="E2" s="156"/>
      <c r="F2" s="156"/>
      <c r="G2" s="157"/>
      <c r="H2" s="157"/>
      <c r="I2" s="157"/>
    </row>
    <row r="3" spans="2:14" s="86" customFormat="1" ht="15.75" customHeight="1">
      <c r="B3" s="130"/>
      <c r="C3" s="130"/>
      <c r="D3" s="158"/>
      <c r="E3" s="158"/>
      <c r="F3" s="158"/>
      <c r="G3" s="159" t="s">
        <v>1</v>
      </c>
      <c r="H3" s="159"/>
      <c r="I3" s="159"/>
    </row>
    <row r="4" spans="2:14" s="87" customFormat="1" ht="15.6">
      <c r="B4" s="130"/>
      <c r="C4" s="130"/>
      <c r="D4" s="90"/>
      <c r="E4" s="103"/>
      <c r="F4" s="103"/>
      <c r="G4" s="160" t="s">
        <v>2</v>
      </c>
      <c r="H4" s="160"/>
      <c r="I4" s="160"/>
    </row>
    <row r="5" spans="2:14" s="87" customFormat="1" ht="21" customHeight="1">
      <c r="B5" s="91"/>
      <c r="D5" s="92"/>
      <c r="E5" s="104" t="s">
        <v>3</v>
      </c>
      <c r="F5" s="105"/>
      <c r="G5" s="106"/>
      <c r="H5" s="106"/>
      <c r="I5" s="115"/>
    </row>
    <row r="6" spans="2:14" ht="18" customHeight="1">
      <c r="B6" s="93" t="s">
        <v>4</v>
      </c>
      <c r="C6" s="94"/>
      <c r="D6" s="94"/>
      <c r="E6" s="94"/>
      <c r="F6" s="107"/>
      <c r="G6" s="108" t="s">
        <v>5</v>
      </c>
      <c r="H6" s="151" t="s">
        <v>6</v>
      </c>
      <c r="I6" s="152"/>
      <c r="L6"/>
    </row>
    <row r="7" spans="2:14" ht="18" customHeight="1">
      <c r="B7" s="95" t="s">
        <v>7</v>
      </c>
      <c r="C7" s="96"/>
      <c r="D7" s="97"/>
      <c r="E7" s="97"/>
      <c r="F7" s="97"/>
      <c r="G7" s="109" t="s">
        <v>8</v>
      </c>
      <c r="H7" s="153" t="s">
        <v>9</v>
      </c>
      <c r="I7" s="154"/>
    </row>
    <row r="8" spans="2:14" ht="8.25" customHeight="1">
      <c r="B8" s="98"/>
      <c r="C8" s="99"/>
      <c r="D8" s="99"/>
      <c r="E8" s="99"/>
      <c r="F8" s="99"/>
      <c r="G8" s="99"/>
      <c r="H8" s="99"/>
      <c r="I8" s="99"/>
      <c r="K8" s="116"/>
    </row>
    <row r="9" spans="2:14" s="88" customFormat="1" ht="15" customHeight="1">
      <c r="B9" s="138" t="s">
        <v>10</v>
      </c>
      <c r="C9" s="131" t="s">
        <v>11</v>
      </c>
      <c r="D9" s="131"/>
      <c r="E9" s="131"/>
      <c r="F9" s="131"/>
      <c r="G9" s="131"/>
      <c r="H9" s="131" t="s">
        <v>12</v>
      </c>
      <c r="I9" s="139" t="s">
        <v>13</v>
      </c>
      <c r="K9" s="117"/>
    </row>
    <row r="10" spans="2:14" s="88" customFormat="1" ht="15" customHeight="1">
      <c r="B10" s="138"/>
      <c r="C10" s="131"/>
      <c r="D10" s="131"/>
      <c r="E10" s="131"/>
      <c r="F10" s="131"/>
      <c r="G10" s="131"/>
      <c r="H10" s="131"/>
      <c r="I10" s="139"/>
      <c r="K10" s="117"/>
    </row>
    <row r="11" spans="2:14" s="89" customFormat="1" ht="21" customHeight="1">
      <c r="B11" s="48">
        <v>175021</v>
      </c>
      <c r="C11" s="140" t="s">
        <v>14</v>
      </c>
      <c r="D11" s="141"/>
      <c r="E11" s="141"/>
      <c r="F11" s="141"/>
      <c r="G11" s="142"/>
      <c r="H11" s="111" t="s">
        <v>15</v>
      </c>
      <c r="I11" s="51">
        <v>50.32</v>
      </c>
      <c r="J11" s="64">
        <v>341.33</v>
      </c>
      <c r="K11" s="118">
        <f t="shared" ref="K11:K17" si="0">J11*I11</f>
        <v>17175.725599999998</v>
      </c>
      <c r="L11" s="119"/>
      <c r="N11" s="64"/>
    </row>
    <row r="12" spans="2:14" s="89" customFormat="1" ht="21" customHeight="1">
      <c r="B12" s="48" t="s">
        <v>16</v>
      </c>
      <c r="C12" s="149" t="s">
        <v>17</v>
      </c>
      <c r="D12" s="147"/>
      <c r="E12" s="147"/>
      <c r="F12" s="147"/>
      <c r="G12" s="148"/>
      <c r="H12" s="111"/>
      <c r="I12" s="51"/>
      <c r="K12" s="120"/>
      <c r="L12" s="119"/>
      <c r="N12" s="64"/>
    </row>
    <row r="13" spans="2:14" s="89" customFormat="1" ht="21" customHeight="1">
      <c r="B13" s="48">
        <v>10105</v>
      </c>
      <c r="C13" s="140" t="s">
        <v>18</v>
      </c>
      <c r="D13" s="141"/>
      <c r="E13" s="141"/>
      <c r="F13" s="141"/>
      <c r="G13" s="142"/>
      <c r="H13" s="111" t="s">
        <v>15</v>
      </c>
      <c r="I13" s="51">
        <v>65.41</v>
      </c>
      <c r="J13" s="89">
        <v>7.25</v>
      </c>
      <c r="K13" s="120">
        <f t="shared" si="0"/>
        <v>474.22249999999997</v>
      </c>
      <c r="N13" s="73"/>
    </row>
    <row r="14" spans="2:14" s="89" customFormat="1" ht="21" customHeight="1">
      <c r="B14" s="48" t="s">
        <v>16</v>
      </c>
      <c r="C14" s="149" t="s">
        <v>19</v>
      </c>
      <c r="D14" s="147"/>
      <c r="E14" s="147"/>
      <c r="F14" s="147"/>
      <c r="G14" s="148"/>
      <c r="H14" s="111"/>
      <c r="I14" s="51"/>
      <c r="J14" s="73"/>
      <c r="K14" s="120">
        <f t="shared" si="0"/>
        <v>0</v>
      </c>
      <c r="L14" s="119"/>
      <c r="N14" s="64"/>
    </row>
    <row r="15" spans="2:14" s="89" customFormat="1" ht="21" customHeight="1">
      <c r="B15" s="48">
        <v>10110</v>
      </c>
      <c r="C15" s="140" t="s">
        <v>20</v>
      </c>
      <c r="D15" s="147"/>
      <c r="E15" s="147"/>
      <c r="F15" s="147"/>
      <c r="G15" s="148"/>
      <c r="H15" s="111" t="s">
        <v>21</v>
      </c>
      <c r="I15" s="51">
        <v>1308.2</v>
      </c>
      <c r="J15" s="73">
        <v>1.22</v>
      </c>
      <c r="K15" s="120">
        <f t="shared" si="0"/>
        <v>1596.0040000000001</v>
      </c>
      <c r="L15" s="119"/>
      <c r="N15" s="64"/>
    </row>
    <row r="16" spans="2:14" s="89" customFormat="1" ht="21" customHeight="1">
      <c r="B16" s="48" t="s">
        <v>16</v>
      </c>
      <c r="C16" s="149" t="s">
        <v>22</v>
      </c>
      <c r="D16" s="147"/>
      <c r="E16" s="147"/>
      <c r="F16" s="147"/>
      <c r="G16" s="148"/>
      <c r="H16" s="111"/>
      <c r="I16" s="51"/>
      <c r="J16" s="73"/>
      <c r="K16" s="121">
        <f t="shared" si="0"/>
        <v>0</v>
      </c>
      <c r="L16" s="119"/>
      <c r="N16" s="64"/>
    </row>
    <row r="17" spans="2:14" s="89" customFormat="1" ht="21" customHeight="1">
      <c r="B17" s="55">
        <v>170351</v>
      </c>
      <c r="C17" s="133" t="s">
        <v>23</v>
      </c>
      <c r="D17" s="134"/>
      <c r="E17" s="134"/>
      <c r="F17" s="134"/>
      <c r="G17" s="135"/>
      <c r="H17" s="112" t="s">
        <v>24</v>
      </c>
      <c r="I17" s="58">
        <v>503.25</v>
      </c>
      <c r="J17" s="69">
        <v>90.28</v>
      </c>
      <c r="K17" s="69">
        <f t="shared" si="0"/>
        <v>45433.41</v>
      </c>
      <c r="L17" s="119"/>
      <c r="N17" s="64"/>
    </row>
    <row r="18" spans="2:14" s="89" customFormat="1" ht="21" customHeight="1">
      <c r="B18" s="55" t="s">
        <v>16</v>
      </c>
      <c r="C18" s="136" t="s">
        <v>25</v>
      </c>
      <c r="D18" s="134"/>
      <c r="E18" s="134"/>
      <c r="F18" s="134"/>
      <c r="G18" s="135"/>
      <c r="H18" s="112"/>
      <c r="I18" s="58"/>
      <c r="J18" s="69"/>
      <c r="K18" s="69"/>
      <c r="L18" s="119"/>
      <c r="N18" s="64"/>
    </row>
    <row r="19" spans="2:14" s="89" customFormat="1" ht="21" customHeight="1">
      <c r="B19" s="48">
        <v>130110</v>
      </c>
      <c r="C19" s="140" t="s">
        <v>26</v>
      </c>
      <c r="D19" s="147"/>
      <c r="E19" s="147"/>
      <c r="F19" s="147"/>
      <c r="G19" s="148"/>
      <c r="H19" s="111" t="s">
        <v>15</v>
      </c>
      <c r="I19" s="51">
        <v>25.16</v>
      </c>
      <c r="J19" s="73">
        <v>130.93</v>
      </c>
      <c r="K19" s="120">
        <f t="shared" ref="K19:K23" si="1">J19*I19</f>
        <v>3294.1988000000001</v>
      </c>
      <c r="L19" s="119"/>
      <c r="N19" s="64"/>
    </row>
    <row r="20" spans="2:14" s="89" customFormat="1" ht="21" customHeight="1">
      <c r="B20" s="48" t="s">
        <v>16</v>
      </c>
      <c r="C20" s="149" t="s">
        <v>27</v>
      </c>
      <c r="D20" s="147"/>
      <c r="E20" s="147"/>
      <c r="F20" s="147"/>
      <c r="G20" s="148"/>
      <c r="H20" s="111"/>
      <c r="I20" s="51"/>
      <c r="J20" s="73"/>
      <c r="K20" s="122"/>
      <c r="L20" s="119"/>
      <c r="N20" s="64"/>
    </row>
    <row r="21" spans="2:14" s="89" customFormat="1" ht="21" customHeight="1">
      <c r="B21" s="48">
        <v>102100</v>
      </c>
      <c r="C21" s="140" t="s">
        <v>28</v>
      </c>
      <c r="D21" s="147"/>
      <c r="E21" s="147"/>
      <c r="F21" s="147"/>
      <c r="G21" s="148"/>
      <c r="H21" s="111" t="s">
        <v>24</v>
      </c>
      <c r="I21" s="51">
        <v>2.54</v>
      </c>
      <c r="J21" s="73">
        <v>81.8</v>
      </c>
      <c r="K21" s="120">
        <f t="shared" si="1"/>
        <v>207.77199999999999</v>
      </c>
      <c r="L21" s="119"/>
      <c r="N21" s="64"/>
    </row>
    <row r="22" spans="2:14" s="89" customFormat="1" ht="21" customHeight="1">
      <c r="B22" s="48" t="s">
        <v>29</v>
      </c>
      <c r="C22" s="149" t="s">
        <v>30</v>
      </c>
      <c r="D22" s="147"/>
      <c r="E22" s="147"/>
      <c r="F22" s="147"/>
      <c r="G22" s="148"/>
      <c r="H22" s="111"/>
      <c r="I22" s="51"/>
      <c r="J22" s="73"/>
      <c r="K22" s="122"/>
      <c r="L22" s="119"/>
      <c r="N22" s="64"/>
    </row>
    <row r="23" spans="2:14" s="89" customFormat="1" ht="21" customHeight="1">
      <c r="B23" s="48">
        <v>130204</v>
      </c>
      <c r="C23" s="140" t="s">
        <v>31</v>
      </c>
      <c r="D23" s="147"/>
      <c r="E23" s="147"/>
      <c r="F23" s="147"/>
      <c r="G23" s="148"/>
      <c r="H23" s="111" t="s">
        <v>24</v>
      </c>
      <c r="I23" s="51">
        <v>503.25</v>
      </c>
      <c r="J23" s="73">
        <v>4.66</v>
      </c>
      <c r="K23" s="120">
        <f t="shared" si="1"/>
        <v>2345.145</v>
      </c>
      <c r="L23" s="119"/>
      <c r="N23" s="64"/>
    </row>
    <row r="24" spans="2:14" s="89" customFormat="1" ht="21" customHeight="1">
      <c r="B24" s="48" t="s">
        <v>16</v>
      </c>
      <c r="C24" s="149" t="s">
        <v>25</v>
      </c>
      <c r="D24" s="147"/>
      <c r="E24" s="147"/>
      <c r="F24" s="147"/>
      <c r="G24" s="148"/>
      <c r="H24" s="111"/>
      <c r="I24" s="51"/>
      <c r="J24" s="73"/>
      <c r="K24" s="122"/>
      <c r="L24" s="119"/>
      <c r="N24" s="64"/>
    </row>
    <row r="25" spans="2:14" s="89" customFormat="1" ht="21" customHeight="1">
      <c r="B25" s="48">
        <v>170195</v>
      </c>
      <c r="C25" s="140" t="s">
        <v>32</v>
      </c>
      <c r="D25" s="141"/>
      <c r="E25" s="141"/>
      <c r="F25" s="141"/>
      <c r="G25" s="142"/>
      <c r="H25" s="111" t="s">
        <v>24</v>
      </c>
      <c r="I25" s="51">
        <v>4.2</v>
      </c>
      <c r="J25" s="73">
        <v>873.84</v>
      </c>
      <c r="K25" s="120">
        <f t="shared" ref="K25:K29" si="2">J25*I25</f>
        <v>3670.1280000000002</v>
      </c>
      <c r="L25" s="119"/>
      <c r="N25" s="129" t="s">
        <v>33</v>
      </c>
    </row>
    <row r="26" spans="2:14" s="89" customFormat="1" ht="21" customHeight="1">
      <c r="B26" s="48" t="s">
        <v>16</v>
      </c>
      <c r="C26" s="149"/>
      <c r="D26" s="147"/>
      <c r="E26" s="147"/>
      <c r="F26" s="147"/>
      <c r="G26" s="148"/>
      <c r="H26" s="111"/>
      <c r="I26" s="51"/>
      <c r="J26" s="73"/>
      <c r="K26" s="122"/>
      <c r="L26" s="119"/>
      <c r="N26" s="64"/>
    </row>
    <row r="27" spans="2:14" s="89" customFormat="1" ht="21" customHeight="1">
      <c r="B27" s="48">
        <v>170129</v>
      </c>
      <c r="C27" s="140" t="s">
        <v>34</v>
      </c>
      <c r="D27" s="147"/>
      <c r="E27" s="147"/>
      <c r="F27" s="147"/>
      <c r="G27" s="148"/>
      <c r="H27" s="111" t="s">
        <v>35</v>
      </c>
      <c r="I27" s="51">
        <v>63.5</v>
      </c>
      <c r="J27" s="73">
        <v>478.67</v>
      </c>
      <c r="K27" s="120">
        <f t="shared" si="2"/>
        <v>30395.545000000002</v>
      </c>
      <c r="L27" s="119"/>
      <c r="N27" s="64"/>
    </row>
    <row r="28" spans="2:14" s="89" customFormat="1" ht="21" customHeight="1">
      <c r="B28" s="48" t="s">
        <v>16</v>
      </c>
      <c r="C28" s="149" t="s">
        <v>36</v>
      </c>
      <c r="D28" s="147"/>
      <c r="E28" s="147"/>
      <c r="F28" s="147"/>
      <c r="G28" s="148"/>
      <c r="H28" s="111"/>
      <c r="I28" s="51"/>
      <c r="J28" s="73"/>
      <c r="K28" s="122">
        <f t="shared" si="2"/>
        <v>0</v>
      </c>
      <c r="L28" s="119"/>
      <c r="N28" s="64"/>
    </row>
    <row r="29" spans="2:14" s="89" customFormat="1" ht="21" customHeight="1">
      <c r="B29" s="48">
        <v>170360</v>
      </c>
      <c r="C29" s="140" t="s">
        <v>37</v>
      </c>
      <c r="D29" s="147"/>
      <c r="E29" s="147"/>
      <c r="F29" s="147"/>
      <c r="G29" s="148"/>
      <c r="H29" s="111" t="s">
        <v>12</v>
      </c>
      <c r="I29" s="51">
        <v>1</v>
      </c>
      <c r="J29" s="73">
        <v>2174.44</v>
      </c>
      <c r="K29" s="120">
        <f t="shared" si="2"/>
        <v>2174.44</v>
      </c>
      <c r="L29" s="119"/>
      <c r="N29" s="64"/>
    </row>
    <row r="30" spans="2:14" s="89" customFormat="1" ht="21" customHeight="1">
      <c r="B30" s="48" t="s">
        <v>16</v>
      </c>
      <c r="C30" s="149"/>
      <c r="D30" s="147"/>
      <c r="E30" s="147"/>
      <c r="F30" s="147"/>
      <c r="G30" s="148"/>
      <c r="H30" s="111"/>
      <c r="I30" s="51"/>
      <c r="J30" s="73"/>
      <c r="K30" s="122">
        <f t="shared" ref="K30:K41" si="3">J30*I30</f>
        <v>0</v>
      </c>
      <c r="L30" s="119"/>
      <c r="N30" s="64"/>
    </row>
    <row r="31" spans="2:14" s="89" customFormat="1" ht="21" customHeight="1">
      <c r="B31" s="48">
        <v>170361</v>
      </c>
      <c r="C31" s="140" t="s">
        <v>38</v>
      </c>
      <c r="D31" s="147"/>
      <c r="E31" s="147"/>
      <c r="F31" s="147"/>
      <c r="G31" s="148"/>
      <c r="H31" s="113" t="s">
        <v>12</v>
      </c>
      <c r="I31" s="51">
        <v>2</v>
      </c>
      <c r="J31" s="73">
        <v>2321.5300000000002</v>
      </c>
      <c r="K31" s="120">
        <f t="shared" si="3"/>
        <v>4643.0600000000004</v>
      </c>
      <c r="L31" s="119"/>
      <c r="N31" s="64"/>
    </row>
    <row r="32" spans="2:14" s="89" customFormat="1" ht="21" customHeight="1">
      <c r="B32" s="48" t="s">
        <v>16</v>
      </c>
      <c r="C32" s="149"/>
      <c r="D32" s="147"/>
      <c r="E32" s="147"/>
      <c r="F32" s="147"/>
      <c r="G32" s="148"/>
      <c r="H32" s="111"/>
      <c r="I32" s="51"/>
      <c r="J32" s="73"/>
      <c r="K32" s="122">
        <f t="shared" si="3"/>
        <v>0</v>
      </c>
      <c r="L32" s="119"/>
      <c r="N32" s="64"/>
    </row>
    <row r="33" spans="2:15" s="89" customFormat="1" ht="21" customHeight="1">
      <c r="B33" s="48">
        <v>170363</v>
      </c>
      <c r="C33" s="140" t="s">
        <v>39</v>
      </c>
      <c r="D33" s="147"/>
      <c r="E33" s="147"/>
      <c r="F33" s="147"/>
      <c r="G33" s="148"/>
      <c r="H33" s="111" t="s">
        <v>12</v>
      </c>
      <c r="I33" s="51">
        <v>2</v>
      </c>
      <c r="J33" s="73">
        <v>4256.9799999999996</v>
      </c>
      <c r="K33" s="120">
        <f t="shared" si="3"/>
        <v>8513.9599999999991</v>
      </c>
      <c r="L33" s="119"/>
      <c r="N33" s="64"/>
    </row>
    <row r="34" spans="2:15" s="89" customFormat="1" ht="21" customHeight="1">
      <c r="B34" s="48" t="s">
        <v>16</v>
      </c>
      <c r="C34" s="149"/>
      <c r="D34" s="147"/>
      <c r="E34" s="147"/>
      <c r="F34" s="147"/>
      <c r="G34" s="148"/>
      <c r="H34" s="111"/>
      <c r="I34" s="51"/>
      <c r="J34" s="73"/>
      <c r="K34" s="122">
        <f t="shared" si="3"/>
        <v>0</v>
      </c>
      <c r="L34" s="119"/>
      <c r="N34" s="64"/>
    </row>
    <row r="35" spans="2:15" s="89" customFormat="1" ht="21" customHeight="1">
      <c r="B35" s="48">
        <v>170355</v>
      </c>
      <c r="C35" s="140" t="s">
        <v>40</v>
      </c>
      <c r="D35" s="147"/>
      <c r="E35" s="147"/>
      <c r="F35" s="147"/>
      <c r="G35" s="148"/>
      <c r="H35" s="111" t="s">
        <v>12</v>
      </c>
      <c r="I35" s="51">
        <v>1</v>
      </c>
      <c r="J35" s="73">
        <v>197.99</v>
      </c>
      <c r="K35" s="120">
        <f t="shared" si="3"/>
        <v>197.99</v>
      </c>
      <c r="L35" s="119"/>
      <c r="N35" s="64"/>
    </row>
    <row r="36" spans="2:15" s="89" customFormat="1" ht="21" customHeight="1">
      <c r="B36" s="48" t="s">
        <v>16</v>
      </c>
      <c r="C36" s="149"/>
      <c r="D36" s="147"/>
      <c r="E36" s="147"/>
      <c r="F36" s="147"/>
      <c r="G36" s="148"/>
      <c r="H36" s="111"/>
      <c r="I36" s="51"/>
      <c r="J36" s="73"/>
      <c r="K36" s="122">
        <f t="shared" si="3"/>
        <v>0</v>
      </c>
      <c r="L36" s="119"/>
      <c r="N36" s="64"/>
    </row>
    <row r="37" spans="2:15" s="89" customFormat="1" ht="21" customHeight="1">
      <c r="B37" s="48">
        <v>170356</v>
      </c>
      <c r="C37" s="140" t="s">
        <v>41</v>
      </c>
      <c r="D37" s="147"/>
      <c r="E37" s="147"/>
      <c r="F37" s="147"/>
      <c r="G37" s="148"/>
      <c r="H37" s="111" t="s">
        <v>12</v>
      </c>
      <c r="I37" s="51">
        <v>1</v>
      </c>
      <c r="J37" s="73">
        <v>366.64</v>
      </c>
      <c r="K37" s="120">
        <f t="shared" si="3"/>
        <v>366.64</v>
      </c>
      <c r="L37" s="119"/>
      <c r="N37" s="64"/>
    </row>
    <row r="38" spans="2:15" s="89" customFormat="1" ht="21" customHeight="1">
      <c r="B38" s="48" t="s">
        <v>16</v>
      </c>
      <c r="C38" s="149"/>
      <c r="D38" s="147"/>
      <c r="E38" s="147"/>
      <c r="F38" s="147"/>
      <c r="G38" s="148"/>
      <c r="H38" s="111"/>
      <c r="I38" s="51"/>
      <c r="J38" s="73"/>
      <c r="K38" s="122">
        <f t="shared" si="3"/>
        <v>0</v>
      </c>
      <c r="L38" s="119"/>
      <c r="N38" s="64"/>
    </row>
    <row r="39" spans="2:15" s="89" customFormat="1" ht="21" customHeight="1">
      <c r="B39" s="48">
        <v>170357</v>
      </c>
      <c r="C39" s="140" t="s">
        <v>42</v>
      </c>
      <c r="D39" s="147"/>
      <c r="E39" s="147"/>
      <c r="F39" s="147"/>
      <c r="G39" s="148"/>
      <c r="H39" s="111" t="s">
        <v>12</v>
      </c>
      <c r="I39" s="51">
        <v>1</v>
      </c>
      <c r="J39" s="73">
        <v>488.86</v>
      </c>
      <c r="K39" s="120">
        <f t="shared" si="3"/>
        <v>488.86</v>
      </c>
      <c r="L39" s="119"/>
      <c r="N39" s="64"/>
    </row>
    <row r="40" spans="2:15" s="89" customFormat="1" ht="21" customHeight="1">
      <c r="B40" s="48" t="s">
        <v>16</v>
      </c>
      <c r="C40" s="149"/>
      <c r="D40" s="147"/>
      <c r="E40" s="147"/>
      <c r="F40" s="147"/>
      <c r="G40" s="148"/>
      <c r="H40" s="111"/>
      <c r="I40" s="51"/>
      <c r="J40" s="73"/>
      <c r="K40" s="122">
        <f t="shared" si="3"/>
        <v>0</v>
      </c>
      <c r="L40" s="119"/>
      <c r="N40" s="64"/>
    </row>
    <row r="41" spans="2:15" s="89" customFormat="1" ht="21" customHeight="1">
      <c r="B41" s="48">
        <v>10108</v>
      </c>
      <c r="C41" s="140" t="s">
        <v>43</v>
      </c>
      <c r="D41" s="147"/>
      <c r="E41" s="147"/>
      <c r="F41" s="147"/>
      <c r="G41" s="148"/>
      <c r="H41" s="111" t="s">
        <v>24</v>
      </c>
      <c r="I41" s="51">
        <v>144</v>
      </c>
      <c r="J41" s="73">
        <v>4.2699999999999996</v>
      </c>
      <c r="K41" s="120">
        <f t="shared" si="3"/>
        <v>614.87999999999988</v>
      </c>
      <c r="L41" s="119"/>
      <c r="N41" s="64"/>
    </row>
    <row r="42" spans="2:15" s="89" customFormat="1" ht="21" customHeight="1">
      <c r="B42" s="48" t="s">
        <v>16</v>
      </c>
      <c r="C42" s="149" t="s">
        <v>44</v>
      </c>
      <c r="D42" s="147"/>
      <c r="E42" s="147"/>
      <c r="F42" s="147"/>
      <c r="G42" s="148"/>
      <c r="H42" s="111"/>
      <c r="I42" s="51"/>
      <c r="J42" s="73"/>
      <c r="K42" s="122"/>
      <c r="L42" s="119"/>
      <c r="N42" s="64"/>
    </row>
    <row r="43" spans="2:15" s="89" customFormat="1" ht="21" customHeight="1">
      <c r="B43" s="48">
        <v>130202</v>
      </c>
      <c r="C43" s="140" t="s">
        <v>45</v>
      </c>
      <c r="D43" s="147"/>
      <c r="E43" s="147"/>
      <c r="F43" s="147"/>
      <c r="G43" s="148"/>
      <c r="H43" s="111" t="s">
        <v>24</v>
      </c>
      <c r="I43" s="51">
        <v>1.84</v>
      </c>
      <c r="J43" s="73">
        <v>44.69</v>
      </c>
      <c r="K43" s="120">
        <f t="shared" ref="K43:K47" si="4">J43*I43</f>
        <v>82.229600000000005</v>
      </c>
      <c r="L43" s="119"/>
      <c r="N43" s="64"/>
    </row>
    <row r="44" spans="2:15" s="89" customFormat="1" ht="21" customHeight="1">
      <c r="B44" s="48" t="s">
        <v>16</v>
      </c>
      <c r="C44" s="149" t="s">
        <v>46</v>
      </c>
      <c r="D44" s="147"/>
      <c r="E44" s="147"/>
      <c r="F44" s="147"/>
      <c r="G44" s="148"/>
      <c r="H44" s="111"/>
      <c r="I44" s="51"/>
      <c r="J44" s="73"/>
      <c r="K44" s="122">
        <f t="shared" si="4"/>
        <v>0</v>
      </c>
      <c r="L44" s="119"/>
      <c r="N44" s="126"/>
    </row>
    <row r="45" spans="2:15" s="89" customFormat="1" ht="21" customHeight="1">
      <c r="B45" s="48">
        <v>150110</v>
      </c>
      <c r="C45" s="140" t="s">
        <v>47</v>
      </c>
      <c r="D45" s="147"/>
      <c r="E45" s="147"/>
      <c r="F45" s="147"/>
      <c r="G45" s="148"/>
      <c r="H45" s="111" t="s">
        <v>24</v>
      </c>
      <c r="I45" s="51">
        <v>128.80000000000001</v>
      </c>
      <c r="J45" s="73">
        <v>18.03</v>
      </c>
      <c r="K45" s="120">
        <f t="shared" si="4"/>
        <v>2322.2640000000006</v>
      </c>
      <c r="L45" s="119"/>
      <c r="N45" s="127"/>
    </row>
    <row r="46" spans="2:15" s="89" customFormat="1" ht="21" customHeight="1">
      <c r="B46" s="48" t="s">
        <v>16</v>
      </c>
      <c r="C46" s="149" t="s">
        <v>48</v>
      </c>
      <c r="D46" s="147"/>
      <c r="E46" s="147"/>
      <c r="F46" s="147"/>
      <c r="G46" s="148"/>
      <c r="H46" s="111"/>
      <c r="I46" s="51"/>
      <c r="J46" s="73"/>
      <c r="K46" s="122">
        <f t="shared" si="4"/>
        <v>0</v>
      </c>
      <c r="L46" s="119"/>
      <c r="N46" s="64"/>
    </row>
    <row r="47" spans="2:15" s="89" customFormat="1" ht="21" customHeight="1">
      <c r="B47" s="48">
        <v>90936</v>
      </c>
      <c r="C47" s="140" t="s">
        <v>49</v>
      </c>
      <c r="D47" s="147"/>
      <c r="E47" s="147"/>
      <c r="F47" s="147"/>
      <c r="G47" s="148"/>
      <c r="H47" s="111" t="s">
        <v>12</v>
      </c>
      <c r="I47" s="51">
        <v>4</v>
      </c>
      <c r="J47" s="73">
        <v>507.56</v>
      </c>
      <c r="K47" s="120">
        <f t="shared" si="4"/>
        <v>2030.24</v>
      </c>
      <c r="L47" s="119"/>
      <c r="N47" s="64"/>
    </row>
    <row r="48" spans="2:15" s="89" customFormat="1" ht="21" customHeight="1">
      <c r="B48" s="48" t="s">
        <v>16</v>
      </c>
      <c r="C48" s="149"/>
      <c r="D48" s="147"/>
      <c r="E48" s="147"/>
      <c r="F48" s="147"/>
      <c r="G48" s="148"/>
      <c r="H48" s="111"/>
      <c r="I48" s="51"/>
      <c r="J48" s="73"/>
      <c r="K48" s="122"/>
      <c r="L48" s="119"/>
      <c r="N48" s="64"/>
      <c r="O48" s="128"/>
    </row>
    <row r="49" spans="2:14" s="89" customFormat="1" ht="21" customHeight="1">
      <c r="B49" s="48">
        <v>170358</v>
      </c>
      <c r="C49" s="140" t="s">
        <v>50</v>
      </c>
      <c r="D49" s="147"/>
      <c r="E49" s="147"/>
      <c r="F49" s="147"/>
      <c r="G49" s="148"/>
      <c r="H49" s="111" t="s">
        <v>12</v>
      </c>
      <c r="I49" s="51">
        <v>1</v>
      </c>
      <c r="J49" s="73">
        <v>271.20999999999998</v>
      </c>
      <c r="K49" s="120">
        <f t="shared" ref="K49:K54" si="5">J49*I49</f>
        <v>271.20999999999998</v>
      </c>
      <c r="L49" s="119"/>
      <c r="N49" s="64"/>
    </row>
    <row r="50" spans="2:14" s="89" customFormat="1" ht="21" customHeight="1">
      <c r="B50" s="48" t="s">
        <v>16</v>
      </c>
      <c r="C50" s="149"/>
      <c r="D50" s="147"/>
      <c r="E50" s="147"/>
      <c r="F50" s="147"/>
      <c r="G50" s="148"/>
      <c r="H50" s="111"/>
      <c r="I50" s="51"/>
      <c r="J50" s="73"/>
      <c r="K50" s="122"/>
      <c r="L50" s="119"/>
      <c r="N50" s="64"/>
    </row>
    <row r="51" spans="2:14" s="89" customFormat="1" ht="21" customHeight="1">
      <c r="B51" s="48">
        <v>92033</v>
      </c>
      <c r="C51" s="140" t="s">
        <v>51</v>
      </c>
      <c r="D51" s="147"/>
      <c r="E51" s="147"/>
      <c r="F51" s="147"/>
      <c r="G51" s="148"/>
      <c r="H51" s="111" t="s">
        <v>12</v>
      </c>
      <c r="I51" s="51">
        <v>2</v>
      </c>
      <c r="J51" s="73">
        <v>1662.06</v>
      </c>
      <c r="K51" s="120">
        <f t="shared" si="5"/>
        <v>3324.12</v>
      </c>
      <c r="L51" s="119"/>
      <c r="N51" s="64"/>
    </row>
    <row r="52" spans="2:14" s="89" customFormat="1" ht="21" customHeight="1">
      <c r="B52" s="48" t="s">
        <v>16</v>
      </c>
      <c r="C52" s="149" t="s">
        <v>52</v>
      </c>
      <c r="D52" s="147"/>
      <c r="E52" s="147"/>
      <c r="F52" s="147"/>
      <c r="G52" s="148"/>
      <c r="H52" s="111"/>
      <c r="I52" s="51"/>
      <c r="J52" s="73"/>
      <c r="K52" s="122"/>
      <c r="L52" s="119"/>
      <c r="N52" s="64"/>
    </row>
    <row r="53" spans="2:14" s="89" customFormat="1" ht="21" customHeight="1">
      <c r="B53" s="48"/>
      <c r="C53" s="150" t="s">
        <v>53</v>
      </c>
      <c r="D53" s="141"/>
      <c r="E53" s="141"/>
      <c r="F53" s="141"/>
      <c r="G53" s="142"/>
      <c r="H53" s="111"/>
      <c r="I53" s="51"/>
      <c r="J53" s="73"/>
      <c r="K53" s="122"/>
      <c r="L53" s="119"/>
      <c r="N53" s="64"/>
    </row>
    <row r="54" spans="2:14" s="89" customFormat="1" ht="21" customHeight="1">
      <c r="B54" s="48">
        <v>90153</v>
      </c>
      <c r="C54" s="140" t="s">
        <v>54</v>
      </c>
      <c r="D54" s="141"/>
      <c r="E54" s="141"/>
      <c r="F54" s="141"/>
      <c r="G54" s="142"/>
      <c r="H54" s="111" t="s">
        <v>12</v>
      </c>
      <c r="I54" s="51">
        <v>1</v>
      </c>
      <c r="J54" s="73">
        <v>2323.61</v>
      </c>
      <c r="K54" s="120">
        <f t="shared" si="5"/>
        <v>2323.61</v>
      </c>
      <c r="L54" s="119"/>
      <c r="N54" s="64"/>
    </row>
    <row r="55" spans="2:14" s="89" customFormat="1" ht="21" customHeight="1">
      <c r="B55" s="48" t="s">
        <v>16</v>
      </c>
      <c r="C55" s="101"/>
      <c r="D55" s="100"/>
      <c r="E55" s="100"/>
      <c r="F55" s="100"/>
      <c r="G55" s="110"/>
      <c r="H55" s="111"/>
      <c r="I55" s="51"/>
      <c r="J55" s="73"/>
      <c r="K55" s="122"/>
      <c r="L55" s="119"/>
      <c r="N55" s="64"/>
    </row>
    <row r="56" spans="2:14" s="89" customFormat="1" ht="21" customHeight="1">
      <c r="B56" s="48">
        <v>90330</v>
      </c>
      <c r="C56" s="140" t="s">
        <v>55</v>
      </c>
      <c r="D56" s="141"/>
      <c r="E56" s="141"/>
      <c r="F56" s="141"/>
      <c r="G56" s="142"/>
      <c r="H56" s="111" t="s">
        <v>35</v>
      </c>
      <c r="I56" s="51">
        <v>200</v>
      </c>
      <c r="J56" s="73">
        <v>4.84</v>
      </c>
      <c r="K56" s="120">
        <f t="shared" ref="K56:K59" si="6">J56*I56</f>
        <v>968</v>
      </c>
      <c r="L56" s="119"/>
      <c r="N56" s="64"/>
    </row>
    <row r="57" spans="2:14" s="89" customFormat="1" ht="21" customHeight="1">
      <c r="B57" s="48" t="s">
        <v>16</v>
      </c>
      <c r="C57" s="101"/>
      <c r="D57" s="100"/>
      <c r="E57" s="100"/>
      <c r="F57" s="100"/>
      <c r="G57" s="110"/>
      <c r="H57" s="111"/>
      <c r="I57" s="51"/>
      <c r="J57" s="73"/>
      <c r="K57" s="122"/>
      <c r="L57" s="119"/>
      <c r="N57" s="64"/>
    </row>
    <row r="58" spans="2:14" s="89" customFormat="1" ht="21" customHeight="1">
      <c r="B58" s="48">
        <v>90329</v>
      </c>
      <c r="C58" s="140" t="s">
        <v>56</v>
      </c>
      <c r="D58" s="141"/>
      <c r="E58" s="141"/>
      <c r="F58" s="141"/>
      <c r="G58" s="142"/>
      <c r="H58" s="111" t="s">
        <v>35</v>
      </c>
      <c r="I58" s="51">
        <v>100</v>
      </c>
      <c r="J58" s="73">
        <v>3.54</v>
      </c>
      <c r="K58" s="120">
        <f t="shared" si="6"/>
        <v>354</v>
      </c>
      <c r="L58" s="119"/>
      <c r="N58" s="64"/>
    </row>
    <row r="59" spans="2:14" s="89" customFormat="1" ht="21" customHeight="1">
      <c r="B59" s="102" t="s">
        <v>16</v>
      </c>
      <c r="C59" s="143"/>
      <c r="D59" s="144"/>
      <c r="E59" s="144"/>
      <c r="F59" s="144"/>
      <c r="G59" s="145"/>
      <c r="H59" s="114"/>
      <c r="I59" s="123"/>
      <c r="J59" s="73"/>
      <c r="K59" s="121">
        <f t="shared" si="6"/>
        <v>0</v>
      </c>
      <c r="L59" s="119"/>
      <c r="N59" s="64"/>
    </row>
    <row r="60" spans="2:14">
      <c r="B60" s="146" t="s">
        <v>57</v>
      </c>
      <c r="C60" s="146"/>
      <c r="D60" s="146"/>
      <c r="E60" s="146"/>
      <c r="F60" s="146"/>
      <c r="G60" s="146"/>
      <c r="H60" s="146"/>
      <c r="I60" s="146"/>
      <c r="K60" s="124">
        <f>SUM(K11:K59)</f>
        <v>133267.6545</v>
      </c>
    </row>
    <row r="61" spans="2:14">
      <c r="K61" s="73">
        <f>SUM(K60*1.25)</f>
        <v>166584.56812499999</v>
      </c>
    </row>
    <row r="62" spans="2:14">
      <c r="K62" s="125"/>
    </row>
    <row r="63" spans="2:14">
      <c r="B63" s="132" t="s">
        <v>58</v>
      </c>
      <c r="C63" s="132"/>
      <c r="D63" s="132"/>
      <c r="E63" s="132"/>
      <c r="F63" s="132"/>
      <c r="G63" s="132"/>
      <c r="H63" s="132"/>
      <c r="I63" s="132"/>
    </row>
    <row r="64" spans="2:14">
      <c r="B64" s="55">
        <v>170351</v>
      </c>
      <c r="C64" s="133" t="s">
        <v>23</v>
      </c>
      <c r="D64" s="134"/>
      <c r="E64" s="134"/>
      <c r="F64" s="134"/>
      <c r="G64" s="135"/>
      <c r="H64" s="112" t="s">
        <v>24</v>
      </c>
      <c r="I64" s="58">
        <v>503.25</v>
      </c>
      <c r="J64" s="69">
        <v>90.28</v>
      </c>
      <c r="K64" s="69">
        <f>J64*I64</f>
        <v>45433.41</v>
      </c>
    </row>
    <row r="65" spans="2:11">
      <c r="B65" s="55" t="s">
        <v>16</v>
      </c>
      <c r="C65" s="136" t="s">
        <v>25</v>
      </c>
      <c r="D65" s="134"/>
      <c r="E65" s="134"/>
      <c r="F65" s="134"/>
      <c r="G65" s="135"/>
      <c r="H65" s="112"/>
      <c r="I65" s="58"/>
      <c r="J65" s="69"/>
      <c r="K65" s="69"/>
    </row>
    <row r="66" spans="2:11">
      <c r="B66" s="137" t="s">
        <v>59</v>
      </c>
      <c r="C66" s="137"/>
      <c r="D66" s="137"/>
      <c r="E66" s="137"/>
      <c r="F66" s="137"/>
      <c r="G66" s="137"/>
      <c r="H66" s="137"/>
      <c r="I66" s="137"/>
    </row>
  </sheetData>
  <mergeCells count="64">
    <mergeCell ref="D2:F2"/>
    <mergeCell ref="G2:I2"/>
    <mergeCell ref="D3:F3"/>
    <mergeCell ref="G3:I3"/>
    <mergeCell ref="G4:I4"/>
    <mergeCell ref="H6:I6"/>
    <mergeCell ref="H7:I7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37:G37"/>
    <mergeCell ref="C38:G38"/>
    <mergeCell ref="C29:G29"/>
    <mergeCell ref="C30:G30"/>
    <mergeCell ref="C31:G31"/>
    <mergeCell ref="C32:G32"/>
    <mergeCell ref="C33:G33"/>
    <mergeCell ref="B66:I66"/>
    <mergeCell ref="B9:B10"/>
    <mergeCell ref="H9:H10"/>
    <mergeCell ref="I9:I10"/>
    <mergeCell ref="C54:G54"/>
    <mergeCell ref="C56:G56"/>
    <mergeCell ref="C58:G58"/>
    <mergeCell ref="C59:G59"/>
    <mergeCell ref="B60:I60"/>
    <mergeCell ref="C49:G49"/>
    <mergeCell ref="C50:G50"/>
    <mergeCell ref="C51:G51"/>
    <mergeCell ref="C52:G52"/>
    <mergeCell ref="C53:G53"/>
    <mergeCell ref="C44:G44"/>
    <mergeCell ref="C45:G45"/>
    <mergeCell ref="B2:C4"/>
    <mergeCell ref="C9:G10"/>
    <mergeCell ref="B63:I63"/>
    <mergeCell ref="C64:G64"/>
    <mergeCell ref="C65:G65"/>
    <mergeCell ref="C46:G46"/>
    <mergeCell ref="C47:G47"/>
    <mergeCell ref="C48:G48"/>
    <mergeCell ref="C39:G39"/>
    <mergeCell ref="C40:G40"/>
    <mergeCell ref="C41:G41"/>
    <mergeCell ref="C42:G42"/>
    <mergeCell ref="C43:G43"/>
    <mergeCell ref="C34:G34"/>
    <mergeCell ref="C35:G35"/>
    <mergeCell ref="C36:G36"/>
  </mergeCells>
  <printOptions horizontalCentered="1"/>
  <pageMargins left="0.39305555555555599" right="0.118055555555556" top="0.118055555555556" bottom="0.118055555555556" header="0.51180555555555596" footer="0.51180555555555596"/>
  <pageSetup paperSize="9" scale="73" firstPageNumber="0" fitToHeight="0" orientation="portrait" useFirstPageNumber="1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88"/>
  <sheetViews>
    <sheetView showGridLines="0" tabSelected="1" topLeftCell="A62" zoomScale="90" zoomScaleNormal="90" workbookViewId="0">
      <selection activeCell="F86" sqref="F86"/>
    </sheetView>
  </sheetViews>
  <sheetFormatPr defaultColWidth="9.109375" defaultRowHeight="13.2"/>
  <cols>
    <col min="1" max="1" width="13.88671875" style="2" customWidth="1"/>
    <col min="2" max="2" width="60.6640625" style="3" customWidth="1"/>
    <col min="3" max="3" width="12.6640625" style="2" customWidth="1"/>
    <col min="4" max="6" width="12.6640625" style="23" customWidth="1"/>
    <col min="7" max="16384" width="9.109375" style="1"/>
  </cols>
  <sheetData>
    <row r="2" spans="1:6" ht="15" customHeight="1">
      <c r="A2" s="42"/>
      <c r="B2" s="168" t="s">
        <v>60</v>
      </c>
      <c r="C2" s="168"/>
      <c r="D2" s="168"/>
      <c r="E2" s="168"/>
      <c r="F2" s="168"/>
    </row>
    <row r="3" spans="1:6" ht="15" customHeight="1">
      <c r="A3" s="43"/>
      <c r="B3" s="168" t="s">
        <v>61</v>
      </c>
      <c r="C3" s="168"/>
      <c r="D3" s="168"/>
      <c r="E3" s="168"/>
      <c r="F3" s="168"/>
    </row>
    <row r="4" spans="1:6" ht="15" customHeight="1">
      <c r="A4" s="44"/>
      <c r="B4" s="169" t="s">
        <v>62</v>
      </c>
      <c r="C4" s="169"/>
      <c r="D4" s="169"/>
      <c r="E4" s="169"/>
      <c r="F4" s="170"/>
    </row>
    <row r="5" spans="1:6" ht="15" customHeight="1">
      <c r="A5" s="45"/>
      <c r="B5" s="171"/>
      <c r="C5" s="171"/>
      <c r="D5" s="171"/>
      <c r="E5" s="171"/>
      <c r="F5" s="172"/>
    </row>
    <row r="6" spans="1:6" s="9" customFormat="1" ht="15" customHeight="1">
      <c r="A6" s="46" t="s">
        <v>63</v>
      </c>
      <c r="B6" s="5" t="s">
        <v>64</v>
      </c>
      <c r="C6" s="5" t="s">
        <v>65</v>
      </c>
      <c r="D6" s="47" t="s">
        <v>66</v>
      </c>
      <c r="E6" s="47" t="s">
        <v>67</v>
      </c>
      <c r="F6" s="63" t="s">
        <v>68</v>
      </c>
    </row>
    <row r="7" spans="1:6" s="9" customFormat="1" ht="15" customHeight="1">
      <c r="A7" s="10">
        <v>1</v>
      </c>
      <c r="B7" s="140" t="str">
        <f>ORÇ!C11</f>
        <v>1-DEMOLIÇÃO MECANIZADA DE CONCRETO ARMADO</v>
      </c>
      <c r="C7" s="161"/>
      <c r="D7" s="161"/>
      <c r="E7" s="161"/>
      <c r="F7" s="162"/>
    </row>
    <row r="8" spans="1:6" s="9" customFormat="1" ht="15" customHeight="1">
      <c r="A8" s="48">
        <f>ORÇ!B11</f>
        <v>175021</v>
      </c>
      <c r="B8" s="49"/>
      <c r="C8" s="50" t="str">
        <f>ORÇ!H11</f>
        <v>M3</v>
      </c>
      <c r="D8" s="51">
        <f>ORÇ!I11</f>
        <v>50.32</v>
      </c>
      <c r="E8" s="64"/>
      <c r="F8" s="65">
        <f>E8*D8</f>
        <v>0</v>
      </c>
    </row>
    <row r="9" spans="1:6" ht="15" customHeight="1">
      <c r="A9" s="10" t="str">
        <f>ORÇ!B12</f>
        <v>EDIF</v>
      </c>
      <c r="B9" s="52"/>
      <c r="C9" s="11"/>
      <c r="D9" s="53"/>
      <c r="E9" s="66" t="s">
        <v>69</v>
      </c>
      <c r="F9" s="67">
        <f>SUM(F8:F8)</f>
        <v>0</v>
      </c>
    </row>
    <row r="10" spans="1:6" ht="15" customHeight="1">
      <c r="A10" s="10">
        <v>2</v>
      </c>
      <c r="B10" s="140" t="str">
        <f>ORÇ!C13</f>
        <v>2-CARGA MECANIZADA E REMOÇÃO DE ENTULHO, INCL.TRANSPORTE ATÉ 1KM</v>
      </c>
      <c r="C10" s="161"/>
      <c r="D10" s="161"/>
      <c r="E10" s="161"/>
      <c r="F10" s="162"/>
    </row>
    <row r="11" spans="1:6" ht="15" customHeight="1">
      <c r="A11" s="48">
        <f>ORÇ!B13</f>
        <v>10105</v>
      </c>
      <c r="B11" s="49"/>
      <c r="C11" s="50" t="str">
        <f>ORÇ!H13</f>
        <v>M3</v>
      </c>
      <c r="D11" s="51">
        <f>ORÇ!I13</f>
        <v>65.41</v>
      </c>
      <c r="E11" s="68"/>
      <c r="F11" s="65">
        <f>E11*D11</f>
        <v>0</v>
      </c>
    </row>
    <row r="12" spans="1:6">
      <c r="A12" s="10" t="s">
        <v>16</v>
      </c>
      <c r="B12" s="52"/>
      <c r="C12" s="11"/>
      <c r="D12" s="53"/>
      <c r="E12" s="66" t="s">
        <v>69</v>
      </c>
      <c r="F12" s="67">
        <f>SUM(F11:F11)</f>
        <v>0</v>
      </c>
    </row>
    <row r="13" spans="1:6" ht="15" customHeight="1">
      <c r="A13" s="10">
        <v>3</v>
      </c>
      <c r="B13" s="140" t="str">
        <f>ORÇ!C15</f>
        <v>3-TRANSPORTE DE ENTULHO POR CAMINHÃO BASCULANTE, A PARTIR DE 1KM</v>
      </c>
      <c r="C13" s="161"/>
      <c r="D13" s="161"/>
      <c r="E13" s="161"/>
      <c r="F13" s="162"/>
    </row>
    <row r="14" spans="1:6">
      <c r="A14" s="48">
        <f>ORÇ!B15</f>
        <v>10110</v>
      </c>
      <c r="B14" s="49"/>
      <c r="C14" s="50" t="str">
        <f>ORÇ!H15</f>
        <v>m3xkm</v>
      </c>
      <c r="D14" s="51">
        <f>ORÇ!I15</f>
        <v>1308.2</v>
      </c>
      <c r="E14" s="1"/>
      <c r="F14" s="65">
        <f>E14*D14</f>
        <v>0</v>
      </c>
    </row>
    <row r="15" spans="1:6">
      <c r="A15" s="10" t="s">
        <v>16</v>
      </c>
      <c r="B15" s="52"/>
      <c r="C15" s="11"/>
      <c r="D15" s="53"/>
      <c r="E15" s="66" t="s">
        <v>69</v>
      </c>
      <c r="F15" s="67">
        <f>SUM(F14:F14)</f>
        <v>0</v>
      </c>
    </row>
    <row r="16" spans="1:6">
      <c r="A16" s="54">
        <v>4</v>
      </c>
      <c r="B16" s="133" t="str">
        <f>ORÇ!C17</f>
        <v>4-QC.02 - QUADRA POLIESPORTIVA - PISO ARMADO</v>
      </c>
      <c r="C16" s="166"/>
      <c r="D16" s="166"/>
      <c r="E16" s="166"/>
      <c r="F16" s="167"/>
    </row>
    <row r="17" spans="1:6">
      <c r="A17" s="55">
        <f>ORÇ!B17</f>
        <v>170351</v>
      </c>
      <c r="B17" s="56"/>
      <c r="C17" s="57" t="str">
        <f>ORÇ!H17</f>
        <v>M2</v>
      </c>
      <c r="D17" s="58">
        <f>ORÇ!I17</f>
        <v>503.25</v>
      </c>
      <c r="E17" s="69"/>
      <c r="F17" s="70">
        <f>E17*D17</f>
        <v>0</v>
      </c>
    </row>
    <row r="18" spans="1:6">
      <c r="A18" s="54" t="s">
        <v>16</v>
      </c>
      <c r="B18" s="59"/>
      <c r="C18" s="60"/>
      <c r="D18" s="61"/>
      <c r="E18" s="71" t="s">
        <v>69</v>
      </c>
      <c r="F18" s="72">
        <f>SUM(F17:F17)</f>
        <v>0</v>
      </c>
    </row>
    <row r="19" spans="1:6">
      <c r="A19" s="10">
        <v>5</v>
      </c>
      <c r="B19" s="140" t="str">
        <f>ORÇ!C19</f>
        <v>5-LASTRO DE BRITA</v>
      </c>
      <c r="C19" s="161"/>
      <c r="D19" s="161"/>
      <c r="E19" s="161"/>
      <c r="F19" s="162"/>
    </row>
    <row r="20" spans="1:6">
      <c r="A20" s="48">
        <f>ORÇ!B19</f>
        <v>130110</v>
      </c>
      <c r="B20" s="62"/>
      <c r="C20" s="50" t="str">
        <f>ORÇ!H19</f>
        <v>M3</v>
      </c>
      <c r="D20" s="51">
        <f>ORÇ!I19</f>
        <v>25.16</v>
      </c>
      <c r="E20" s="73"/>
      <c r="F20" s="65">
        <f>E20*D20</f>
        <v>0</v>
      </c>
    </row>
    <row r="21" spans="1:6">
      <c r="A21" s="10" t="s">
        <v>16</v>
      </c>
      <c r="B21" s="52"/>
      <c r="C21" s="11"/>
      <c r="D21" s="53"/>
      <c r="E21" s="66" t="s">
        <v>69</v>
      </c>
      <c r="F21" s="67">
        <f>SUM(F20:F20)</f>
        <v>0</v>
      </c>
    </row>
    <row r="22" spans="1:6">
      <c r="A22" s="10">
        <v>6</v>
      </c>
      <c r="B22" s="140" t="str">
        <f>ORÇ!C21</f>
        <v>6-CORTE DE CONCRETO COM DISCO DIAMANTADO ATÉ PROFUNDIDADE DE 13CM</v>
      </c>
      <c r="C22" s="161"/>
      <c r="D22" s="161"/>
      <c r="E22" s="161"/>
      <c r="F22" s="162"/>
    </row>
    <row r="23" spans="1:6">
      <c r="A23" s="48">
        <f>ORÇ!B21</f>
        <v>102100</v>
      </c>
      <c r="B23" s="62"/>
      <c r="C23" s="50" t="str">
        <f>ORÇ!H21</f>
        <v>M2</v>
      </c>
      <c r="D23" s="51">
        <f>ORÇ!I21</f>
        <v>2.54</v>
      </c>
      <c r="E23" s="73"/>
      <c r="F23" s="65">
        <f>E23*D23</f>
        <v>0</v>
      </c>
    </row>
    <row r="24" spans="1:6">
      <c r="A24" s="10" t="s">
        <v>16</v>
      </c>
      <c r="B24" s="52"/>
      <c r="C24" s="11"/>
      <c r="D24" s="53"/>
      <c r="E24" s="66" t="s">
        <v>69</v>
      </c>
      <c r="F24" s="67">
        <f>SUM(F23:F23)</f>
        <v>0</v>
      </c>
    </row>
    <row r="25" spans="1:6">
      <c r="A25" s="10">
        <v>7</v>
      </c>
      <c r="B25" s="140" t="str">
        <f>ORÇ!C23</f>
        <v>7-ACABAMENTO DE PISO DE CONCRETO TIPO BAMBOLÊ</v>
      </c>
      <c r="C25" s="161"/>
      <c r="D25" s="161"/>
      <c r="E25" s="161"/>
      <c r="F25" s="162"/>
    </row>
    <row r="26" spans="1:6">
      <c r="A26" s="48">
        <f>ORÇ!B23</f>
        <v>130204</v>
      </c>
      <c r="B26" s="62"/>
      <c r="C26" s="50" t="str">
        <f>ORÇ!H23</f>
        <v>M2</v>
      </c>
      <c r="D26" s="51">
        <f>ORÇ!I23</f>
        <v>503.25</v>
      </c>
      <c r="E26" s="73"/>
      <c r="F26" s="65">
        <f>E26*D26</f>
        <v>0</v>
      </c>
    </row>
    <row r="27" spans="1:6">
      <c r="A27" s="10" t="s">
        <v>16</v>
      </c>
      <c r="B27" s="52"/>
      <c r="C27" s="11"/>
      <c r="D27" s="53"/>
      <c r="E27" s="66" t="s">
        <v>69</v>
      </c>
      <c r="F27" s="67">
        <f>SUM(F26:F26)</f>
        <v>0</v>
      </c>
    </row>
    <row r="28" spans="1:6">
      <c r="A28" s="10">
        <v>8</v>
      </c>
      <c r="B28" s="140" t="str">
        <f>ORÇ!C25</f>
        <v xml:space="preserve">8-PORTÃO EM FERRO GALVANIZADO ELETROFUNDIDO MALHA 65X132MM, DE ABRIR, 2 FOLHAS, </v>
      </c>
      <c r="C28" s="161"/>
      <c r="D28" s="161"/>
      <c r="E28" s="161"/>
      <c r="F28" s="162"/>
    </row>
    <row r="29" spans="1:6">
      <c r="A29" s="48">
        <f>ORÇ!B25</f>
        <v>170195</v>
      </c>
      <c r="B29" s="62"/>
      <c r="C29" s="50" t="str">
        <f>ORÇ!H25</f>
        <v>M2</v>
      </c>
      <c r="D29" s="51">
        <f>ORÇ!I25</f>
        <v>4.2</v>
      </c>
      <c r="E29" s="73"/>
      <c r="F29" s="65">
        <f>E29*D29</f>
        <v>0</v>
      </c>
    </row>
    <row r="30" spans="1:6">
      <c r="A30" s="10" t="s">
        <v>16</v>
      </c>
      <c r="B30" s="52"/>
      <c r="C30" s="11"/>
      <c r="D30" s="53"/>
      <c r="E30" s="66" t="s">
        <v>69</v>
      </c>
      <c r="F30" s="67">
        <f>SUM(F29:F29)</f>
        <v>0</v>
      </c>
    </row>
    <row r="31" spans="1:6">
      <c r="A31" s="10">
        <v>9</v>
      </c>
      <c r="B31" s="140" t="str">
        <f>ORÇ!C27</f>
        <v>9-FP.03 - ALAMBRADO PARA QUADRAS DE ESPORTE - GP.6/EDIF - TG/4,5M</v>
      </c>
      <c r="C31" s="161"/>
      <c r="D31" s="161"/>
      <c r="E31" s="161"/>
      <c r="F31" s="162"/>
    </row>
    <row r="32" spans="1:6">
      <c r="A32" s="48">
        <f>ORÇ!B27</f>
        <v>170129</v>
      </c>
      <c r="B32" s="62"/>
      <c r="C32" s="50" t="str">
        <f>ORÇ!H27</f>
        <v>M</v>
      </c>
      <c r="D32" s="51">
        <f>ORÇ!I27</f>
        <v>63.5</v>
      </c>
      <c r="E32" s="73"/>
      <c r="F32" s="65">
        <f>E32*D32</f>
        <v>0</v>
      </c>
    </row>
    <row r="33" spans="1:6">
      <c r="A33" s="10" t="s">
        <v>16</v>
      </c>
      <c r="B33" s="52"/>
      <c r="C33" s="11"/>
      <c r="D33" s="53"/>
      <c r="E33" s="66" t="s">
        <v>69</v>
      </c>
      <c r="F33" s="67">
        <f>SUM(F32:F32)</f>
        <v>0</v>
      </c>
    </row>
    <row r="34" spans="1:6">
      <c r="A34" s="10">
        <v>10</v>
      </c>
      <c r="B34" s="140" t="str">
        <f>ORÇ!C29</f>
        <v>10-POSTES PARA VOLEIBOL, INCLUSIVE PINTURA E REDE</v>
      </c>
      <c r="C34" s="161"/>
      <c r="D34" s="161"/>
      <c r="E34" s="161"/>
      <c r="F34" s="162"/>
    </row>
    <row r="35" spans="1:6">
      <c r="A35" s="48">
        <f>ORÇ!B29</f>
        <v>170360</v>
      </c>
      <c r="B35" s="62"/>
      <c r="C35" s="50" t="str">
        <f>ORÇ!H29</f>
        <v>UNID</v>
      </c>
      <c r="D35" s="51">
        <f>ORÇ!I29</f>
        <v>1</v>
      </c>
      <c r="E35" s="73"/>
      <c r="F35" s="65">
        <f>E35*D35</f>
        <v>0</v>
      </c>
    </row>
    <row r="36" spans="1:6">
      <c r="A36" s="10" t="s">
        <v>16</v>
      </c>
      <c r="B36" s="52"/>
      <c r="C36" s="11"/>
      <c r="D36" s="53"/>
      <c r="E36" s="66" t="s">
        <v>69</v>
      </c>
      <c r="F36" s="67">
        <f>SUM(F35:F35)</f>
        <v>0</v>
      </c>
    </row>
    <row r="37" spans="1:6">
      <c r="A37" s="10">
        <v>11</v>
      </c>
      <c r="B37" s="140" t="str">
        <f>ORÇ!C31</f>
        <v>11-TRAVE PARA FUTEBOL DE SALÃO, INCLUSIVE PINTURA E REDE</v>
      </c>
      <c r="C37" s="161"/>
      <c r="D37" s="161"/>
      <c r="E37" s="161"/>
      <c r="F37" s="162"/>
    </row>
    <row r="38" spans="1:6">
      <c r="A38" s="48">
        <f>ORÇ!B31</f>
        <v>170361</v>
      </c>
      <c r="B38" s="62"/>
      <c r="C38" s="50" t="str">
        <f>ORÇ!H31</f>
        <v>UNID</v>
      </c>
      <c r="D38" s="51">
        <f>ORÇ!I31</f>
        <v>2</v>
      </c>
      <c r="E38" s="73"/>
      <c r="F38" s="65">
        <f>E38*D38</f>
        <v>0</v>
      </c>
    </row>
    <row r="39" spans="1:6">
      <c r="A39" s="10" t="s">
        <v>16</v>
      </c>
      <c r="B39" s="52"/>
      <c r="C39" s="11"/>
      <c r="D39" s="53"/>
      <c r="E39" s="66" t="s">
        <v>69</v>
      </c>
      <c r="F39" s="67">
        <f>SUM(F38:F38)</f>
        <v>0</v>
      </c>
    </row>
    <row r="40" spans="1:6">
      <c r="A40" s="10">
        <v>12</v>
      </c>
      <c r="B40" s="140" t="str">
        <f>ORÇ!C33</f>
        <v>12-TABELA PARA BASQUETE, ENGLOBANDO DESDE FUNDAÇÃO ATÉ A CESTA DE NYLON</v>
      </c>
      <c r="C40" s="161"/>
      <c r="D40" s="161"/>
      <c r="E40" s="161"/>
      <c r="F40" s="162"/>
    </row>
    <row r="41" spans="1:6">
      <c r="A41" s="48">
        <f>ORÇ!B33</f>
        <v>170363</v>
      </c>
      <c r="B41" s="62"/>
      <c r="C41" s="50" t="str">
        <f>ORÇ!H33</f>
        <v>UNID</v>
      </c>
      <c r="D41" s="51">
        <f>ORÇ!I33</f>
        <v>2</v>
      </c>
      <c r="E41" s="73"/>
      <c r="F41" s="65">
        <f>E41*D41</f>
        <v>0</v>
      </c>
    </row>
    <row r="42" spans="1:6">
      <c r="A42" s="10" t="s">
        <v>16</v>
      </c>
      <c r="B42" s="52"/>
      <c r="C42" s="11"/>
      <c r="D42" s="53"/>
      <c r="E42" s="66" t="s">
        <v>69</v>
      </c>
      <c r="F42" s="67">
        <f>SUM(F41:F41)</f>
        <v>0</v>
      </c>
    </row>
    <row r="43" spans="1:6">
      <c r="A43" s="10">
        <v>13</v>
      </c>
      <c r="B43" s="140" t="str">
        <f>ORÇ!C35</f>
        <v>13-QD.01 - DEMARCAÇÃO DE QUADRA COM TINTA A BASE DE BORRACHA CLORADA - VOLEIBOL</v>
      </c>
      <c r="C43" s="161"/>
      <c r="D43" s="161"/>
      <c r="E43" s="161"/>
      <c r="F43" s="162"/>
    </row>
    <row r="44" spans="1:6">
      <c r="A44" s="48">
        <f>ORÇ!B35</f>
        <v>170355</v>
      </c>
      <c r="B44" s="62"/>
      <c r="C44" s="50" t="str">
        <f>ORÇ!H35</f>
        <v>UNID</v>
      </c>
      <c r="D44" s="51">
        <f>ORÇ!I37</f>
        <v>1</v>
      </c>
      <c r="E44" s="73"/>
      <c r="F44" s="65">
        <f>E44*D44</f>
        <v>0</v>
      </c>
    </row>
    <row r="45" spans="1:6">
      <c r="A45" s="10" t="s">
        <v>16</v>
      </c>
      <c r="B45" s="52"/>
      <c r="C45" s="11"/>
      <c r="D45" s="53"/>
      <c r="E45" s="66" t="s">
        <v>69</v>
      </c>
      <c r="F45" s="67">
        <f>SUM(F44:F44)</f>
        <v>0</v>
      </c>
    </row>
    <row r="46" spans="1:6">
      <c r="A46" s="10">
        <v>14</v>
      </c>
      <c r="B46" s="140" t="str">
        <f>ORÇ!C37</f>
        <v>14-QD.02 - DEMARCAÇÃO DE QUADRA COM TINTA A BASE DE BORRACHA. CLORADA - FUTEBOL DE SALÃO</v>
      </c>
      <c r="C46" s="161"/>
      <c r="D46" s="161"/>
      <c r="E46" s="161"/>
      <c r="F46" s="162"/>
    </row>
    <row r="47" spans="1:6">
      <c r="A47" s="48">
        <f>ORÇ!B37</f>
        <v>170356</v>
      </c>
      <c r="B47" s="62"/>
      <c r="C47" s="50" t="str">
        <f>ORÇ!H37</f>
        <v>UNID</v>
      </c>
      <c r="D47" s="51">
        <f>ORÇ!I37</f>
        <v>1</v>
      </c>
      <c r="E47" s="73"/>
      <c r="F47" s="65">
        <f>E47*D47</f>
        <v>0</v>
      </c>
    </row>
    <row r="48" spans="1:6">
      <c r="A48" s="10" t="s">
        <v>16</v>
      </c>
      <c r="B48" s="52"/>
      <c r="C48" s="11"/>
      <c r="D48" s="53"/>
      <c r="E48" s="66" t="s">
        <v>69</v>
      </c>
      <c r="F48" s="67">
        <f>SUM(F47:F47)</f>
        <v>0</v>
      </c>
    </row>
    <row r="49" spans="1:6">
      <c r="A49" s="10">
        <v>15</v>
      </c>
      <c r="B49" s="140" t="str">
        <f>ORÇ!C39</f>
        <v>15-QD.03 - DEMARCAÇÃO DE QUADRA COM TINTA A BASE DE BORRACHA CLORADA - BASQUETE</v>
      </c>
      <c r="C49" s="161"/>
      <c r="D49" s="161"/>
      <c r="E49" s="161"/>
      <c r="F49" s="162"/>
    </row>
    <row r="50" spans="1:6">
      <c r="A50" s="48">
        <f>ORÇ!B39</f>
        <v>170357</v>
      </c>
      <c r="B50" s="62"/>
      <c r="C50" s="50" t="str">
        <f>ORÇ!H39</f>
        <v>UNID</v>
      </c>
      <c r="D50" s="51">
        <f>ORÇ!I39</f>
        <v>1</v>
      </c>
      <c r="E50" s="73"/>
      <c r="F50" s="65">
        <f>E50*D50</f>
        <v>0</v>
      </c>
    </row>
    <row r="51" spans="1:6">
      <c r="A51" s="10" t="s">
        <v>16</v>
      </c>
      <c r="B51" s="52"/>
      <c r="C51" s="11"/>
      <c r="D51" s="53"/>
      <c r="E51" s="66" t="s">
        <v>69</v>
      </c>
      <c r="F51" s="67">
        <f>SUM(F50:F50)</f>
        <v>0</v>
      </c>
    </row>
    <row r="52" spans="1:6">
      <c r="A52" s="10">
        <v>16</v>
      </c>
      <c r="B52" s="140" t="str">
        <f>ORÇ!C41</f>
        <v>16-LIMPEZA MAN. GERAL INCL. REM. COBERTURA VEGETAL - TRONCO ATÉ 10CM - S/ TRANSPORTE</v>
      </c>
      <c r="C52" s="161"/>
      <c r="D52" s="161"/>
      <c r="E52" s="161"/>
      <c r="F52" s="162"/>
    </row>
    <row r="53" spans="1:6">
      <c r="A53" s="48">
        <f>ORÇ!B41</f>
        <v>10108</v>
      </c>
      <c r="B53" s="62"/>
      <c r="C53" s="50" t="str">
        <f>ORÇ!H41</f>
        <v>M2</v>
      </c>
      <c r="D53" s="51">
        <f>ORÇ!I41</f>
        <v>144</v>
      </c>
      <c r="E53" s="73"/>
      <c r="F53" s="65">
        <f>E53*D53</f>
        <v>0</v>
      </c>
    </row>
    <row r="54" spans="1:6">
      <c r="A54" s="10" t="s">
        <v>16</v>
      </c>
      <c r="B54" s="52"/>
      <c r="C54" s="11"/>
      <c r="D54" s="53"/>
      <c r="E54" s="66" t="s">
        <v>69</v>
      </c>
      <c r="F54" s="67">
        <f>SUM(F53:F53)</f>
        <v>0</v>
      </c>
    </row>
    <row r="55" spans="1:6">
      <c r="A55" s="10">
        <v>17</v>
      </c>
      <c r="B55" s="140" t="str">
        <f>ORÇ!C43</f>
        <v>17-CIMENTADO COMUM, DESEMPENADO E ALISADO - ESPESSURA 20MM</v>
      </c>
      <c r="C55" s="161"/>
      <c r="D55" s="161"/>
      <c r="E55" s="161"/>
      <c r="F55" s="162"/>
    </row>
    <row r="56" spans="1:6">
      <c r="A56" s="48">
        <f>ORÇ!B43</f>
        <v>130202</v>
      </c>
      <c r="B56" s="62"/>
      <c r="C56" s="50" t="str">
        <f>ORÇ!H43</f>
        <v>M2</v>
      </c>
      <c r="D56" s="51">
        <f>ORÇ!I43</f>
        <v>1.84</v>
      </c>
      <c r="E56" s="73"/>
      <c r="F56" s="65">
        <f>E56*D56</f>
        <v>0</v>
      </c>
    </row>
    <row r="57" spans="1:6">
      <c r="A57" s="10" t="s">
        <v>16</v>
      </c>
      <c r="B57" s="52"/>
      <c r="C57" s="11"/>
      <c r="D57" s="53"/>
      <c r="E57" s="66" t="s">
        <v>69</v>
      </c>
      <c r="F57" s="67">
        <f>SUM(F56:F56)</f>
        <v>0</v>
      </c>
    </row>
    <row r="58" spans="1:6">
      <c r="A58" s="10">
        <v>18</v>
      </c>
      <c r="B58" s="140" t="str">
        <f>ORÇ!C45</f>
        <v>18-TINTA PVA (LÁTEX) - CONCRETO OU REBOCO SEM MASSA CORRIDA</v>
      </c>
      <c r="C58" s="161"/>
      <c r="D58" s="161"/>
      <c r="E58" s="161"/>
      <c r="F58" s="162"/>
    </row>
    <row r="59" spans="1:6">
      <c r="A59" s="48">
        <f>ORÇ!B45</f>
        <v>150110</v>
      </c>
      <c r="B59" s="62"/>
      <c r="C59" s="50" t="str">
        <f>ORÇ!H45</f>
        <v>M2</v>
      </c>
      <c r="D59" s="51">
        <f>ORÇ!I45</f>
        <v>128.80000000000001</v>
      </c>
      <c r="E59" s="73"/>
      <c r="F59" s="65">
        <f>E59*D59</f>
        <v>0</v>
      </c>
    </row>
    <row r="60" spans="1:6">
      <c r="A60" s="10" t="s">
        <v>16</v>
      </c>
      <c r="B60" s="52"/>
      <c r="C60" s="11"/>
      <c r="D60" s="53"/>
      <c r="E60" s="66" t="s">
        <v>69</v>
      </c>
      <c r="F60" s="67">
        <f>SUM(F59:F59)</f>
        <v>0</v>
      </c>
    </row>
    <row r="61" spans="1:6">
      <c r="A61" s="10">
        <v>19</v>
      </c>
      <c r="B61" s="140" t="str">
        <f>ORÇ!C47</f>
        <v>19-PROJETOR DE ALUMÍNIO FUNDIDO COM VIDRO PARA LÂMPADA ATÉ 1000W</v>
      </c>
      <c r="C61" s="161"/>
      <c r="D61" s="161"/>
      <c r="E61" s="161"/>
      <c r="F61" s="162"/>
    </row>
    <row r="62" spans="1:6">
      <c r="A62" s="48">
        <v>90936</v>
      </c>
      <c r="B62" s="62"/>
      <c r="C62" s="50" t="s">
        <v>12</v>
      </c>
      <c r="D62" s="51">
        <v>4</v>
      </c>
      <c r="E62" s="73"/>
      <c r="F62" s="65">
        <f>E62*D62</f>
        <v>0</v>
      </c>
    </row>
    <row r="63" spans="1:6">
      <c r="A63" s="10" t="s">
        <v>16</v>
      </c>
      <c r="B63" s="52"/>
      <c r="C63" s="11"/>
      <c r="D63" s="53"/>
      <c r="E63" s="66" t="s">
        <v>69</v>
      </c>
      <c r="F63" s="67">
        <f>SUM(F62:F62)</f>
        <v>0</v>
      </c>
    </row>
    <row r="64" spans="1:6">
      <c r="A64" s="10">
        <v>20</v>
      </c>
      <c r="B64" s="140" t="str">
        <f>ORÇ!C49</f>
        <v>20-QD.05 - DEMARC.QUADRA C/ TINTA A BASE DE BORRACHA CLORADA - HANDBOL</v>
      </c>
      <c r="C64" s="161"/>
      <c r="D64" s="161"/>
      <c r="E64" s="161"/>
      <c r="F64" s="162"/>
    </row>
    <row r="65" spans="1:6">
      <c r="A65" s="48">
        <f>ORÇ!B49</f>
        <v>170358</v>
      </c>
      <c r="B65" s="62"/>
      <c r="C65" s="50" t="str">
        <f>ORÇ!H35</f>
        <v>UNID</v>
      </c>
      <c r="D65" s="51">
        <v>1</v>
      </c>
      <c r="E65" s="73"/>
      <c r="F65" s="65">
        <f>E65*D65</f>
        <v>0</v>
      </c>
    </row>
    <row r="66" spans="1:6">
      <c r="A66" s="10" t="s">
        <v>16</v>
      </c>
      <c r="B66" s="52"/>
      <c r="C66" s="11"/>
      <c r="D66" s="53"/>
      <c r="E66" s="66" t="s">
        <v>69</v>
      </c>
      <c r="F66" s="67">
        <f>SUM(F65:F65)</f>
        <v>0</v>
      </c>
    </row>
    <row r="67" spans="1:6">
      <c r="A67" s="10">
        <v>21</v>
      </c>
      <c r="B67" s="140" t="str">
        <f>ORÇ!C51</f>
        <v xml:space="preserve">21-POSTE DE AÇO GALVANIZADO TIPO RETO, FLANGEADO H=5M COM LUMINÁRIA </v>
      </c>
      <c r="C67" s="161"/>
      <c r="D67" s="161"/>
      <c r="E67" s="161"/>
      <c r="F67" s="162"/>
    </row>
    <row r="68" spans="1:6">
      <c r="A68" s="48">
        <f>ORÇ!B51</f>
        <v>92033</v>
      </c>
      <c r="B68" s="62"/>
      <c r="C68" s="50" t="s">
        <v>12</v>
      </c>
      <c r="D68" s="51">
        <v>2</v>
      </c>
      <c r="E68" s="73"/>
      <c r="F68" s="65">
        <f>E68*D68</f>
        <v>0</v>
      </c>
    </row>
    <row r="69" spans="1:6">
      <c r="A69" s="10" t="s">
        <v>16</v>
      </c>
      <c r="B69" s="52"/>
      <c r="C69" s="11"/>
      <c r="D69" s="53"/>
      <c r="E69" s="66" t="s">
        <v>69</v>
      </c>
      <c r="F69" s="67">
        <f>SUM(F68:F68)</f>
        <v>0</v>
      </c>
    </row>
    <row r="70" spans="1:6">
      <c r="A70" s="10">
        <v>22</v>
      </c>
      <c r="B70" s="140" t="str">
        <f>ORÇ!C54</f>
        <v>22- ENTRADA AÉREA DE ENERGIA E TELEFONE - 13 À 16KVA</v>
      </c>
      <c r="C70" s="161"/>
      <c r="D70" s="161"/>
      <c r="E70" s="161"/>
      <c r="F70" s="162"/>
    </row>
    <row r="71" spans="1:6">
      <c r="A71" s="48">
        <f>ORÇ!B54</f>
        <v>90153</v>
      </c>
      <c r="B71" s="62"/>
      <c r="C71" s="50" t="s">
        <v>12</v>
      </c>
      <c r="D71" s="51">
        <v>1</v>
      </c>
      <c r="E71" s="73"/>
      <c r="F71" s="65">
        <f>E71*D71</f>
        <v>0</v>
      </c>
    </row>
    <row r="72" spans="1:6">
      <c r="A72" s="10" t="s">
        <v>16</v>
      </c>
      <c r="B72" s="52"/>
      <c r="C72" s="11"/>
      <c r="D72" s="53"/>
      <c r="E72" s="66" t="s">
        <v>69</v>
      </c>
      <c r="F72" s="67">
        <f>SUM(F71:F71)</f>
        <v>0</v>
      </c>
    </row>
    <row r="73" spans="1:6">
      <c r="A73" s="10">
        <v>23</v>
      </c>
      <c r="B73" s="140" t="str">
        <f>ORÇ!C56</f>
        <v>23-CABO 4,00MM2 - ISOLAMENTO PARA 1,0KV - CLASSE 4 - FLEXÍVEL</v>
      </c>
      <c r="C73" s="161"/>
      <c r="D73" s="161"/>
      <c r="E73" s="161"/>
      <c r="F73" s="162"/>
    </row>
    <row r="74" spans="1:6">
      <c r="A74" s="48">
        <f>ORÇ!B56</f>
        <v>90330</v>
      </c>
      <c r="B74" s="62"/>
      <c r="C74" s="50" t="s">
        <v>35</v>
      </c>
      <c r="D74" s="51">
        <v>200</v>
      </c>
      <c r="E74" s="73"/>
      <c r="F74" s="65">
        <f>E74*D74</f>
        <v>0</v>
      </c>
    </row>
    <row r="75" spans="1:6">
      <c r="A75" s="10" t="s">
        <v>16</v>
      </c>
      <c r="B75" s="52"/>
      <c r="C75" s="11"/>
      <c r="D75" s="53"/>
      <c r="E75" s="66" t="s">
        <v>69</v>
      </c>
      <c r="F75" s="67">
        <f>SUM(F74:F74)</f>
        <v>0</v>
      </c>
    </row>
    <row r="76" spans="1:6">
      <c r="A76" s="10"/>
      <c r="B76" s="74"/>
      <c r="C76" s="75"/>
      <c r="D76" s="76"/>
      <c r="E76" s="82"/>
      <c r="F76" s="76"/>
    </row>
    <row r="77" spans="1:6">
      <c r="A77" s="10">
        <v>24</v>
      </c>
      <c r="B77" s="140" t="str">
        <f>ORÇ!C58</f>
        <v>24- CABO 2,50MM2 - ISOLAMENTO PARA 1,0KV - CLASSE 4 - FLEXÍVEL</v>
      </c>
      <c r="C77" s="161"/>
      <c r="D77" s="161"/>
      <c r="E77" s="161"/>
      <c r="F77" s="162"/>
    </row>
    <row r="78" spans="1:6">
      <c r="A78" s="48">
        <f>ORÇ!B58</f>
        <v>90329</v>
      </c>
      <c r="B78" s="62"/>
      <c r="C78" s="50" t="s">
        <v>35</v>
      </c>
      <c r="D78" s="51">
        <v>100</v>
      </c>
      <c r="E78" s="73"/>
      <c r="F78" s="65">
        <f>E78*D78</f>
        <v>0</v>
      </c>
    </row>
    <row r="79" spans="1:6">
      <c r="A79" s="10" t="s">
        <v>16</v>
      </c>
      <c r="B79" s="52"/>
      <c r="C79" s="11"/>
      <c r="D79" s="53"/>
      <c r="E79" s="66" t="s">
        <v>69</v>
      </c>
      <c r="F79" s="67">
        <f>SUM(F78:F78)</f>
        <v>0</v>
      </c>
    </row>
    <row r="80" spans="1:6">
      <c r="A80" s="10"/>
      <c r="B80" s="163"/>
      <c r="C80" s="164"/>
      <c r="D80" s="164"/>
      <c r="E80" s="164"/>
      <c r="F80" s="165"/>
    </row>
    <row r="81" spans="1:8">
      <c r="A81" s="10"/>
      <c r="B81" s="52"/>
      <c r="C81" s="11"/>
      <c r="D81" s="53"/>
      <c r="E81" s="66" t="s">
        <v>70</v>
      </c>
      <c r="F81" s="67">
        <f>SUM(F8:F80)/2</f>
        <v>0</v>
      </c>
    </row>
    <row r="82" spans="1:8">
      <c r="A82" s="6"/>
      <c r="B82" s="49"/>
      <c r="C82" s="50"/>
      <c r="D82" s="77"/>
      <c r="E82" s="66" t="s">
        <v>71</v>
      </c>
      <c r="F82" s="67">
        <f>F81*0.25</f>
        <v>0</v>
      </c>
    </row>
    <row r="83" spans="1:8">
      <c r="A83" s="78"/>
      <c r="B83" s="79"/>
      <c r="C83" s="80"/>
      <c r="D83" s="81"/>
      <c r="E83" s="83" t="s">
        <v>72</v>
      </c>
      <c r="F83" s="84">
        <f>F81+F82</f>
        <v>0</v>
      </c>
    </row>
    <row r="84" spans="1:8">
      <c r="A84" s="146"/>
      <c r="B84" s="146"/>
      <c r="C84" s="21"/>
      <c r="D84" s="21"/>
      <c r="E84" s="21"/>
      <c r="F84" s="21"/>
      <c r="G84" s="21"/>
      <c r="H84" s="21"/>
    </row>
    <row r="85" spans="1:8">
      <c r="A85" s="54"/>
      <c r="B85" s="133"/>
      <c r="C85" s="166"/>
      <c r="D85" s="166"/>
      <c r="E85" s="166"/>
      <c r="F85" s="167"/>
    </row>
    <row r="86" spans="1:8">
      <c r="A86" s="55"/>
      <c r="B86" s="56"/>
      <c r="C86" s="57"/>
      <c r="D86" s="58"/>
      <c r="E86" s="69"/>
      <c r="F86" s="70"/>
    </row>
    <row r="87" spans="1:8">
      <c r="A87" s="54"/>
      <c r="B87" s="59"/>
      <c r="C87" s="60"/>
      <c r="D87" s="61"/>
      <c r="E87" s="71"/>
      <c r="F87" s="72"/>
    </row>
    <row r="88" spans="1:8">
      <c r="A88" s="137"/>
      <c r="B88" s="137"/>
      <c r="C88" s="22"/>
      <c r="D88" s="22"/>
      <c r="E88" s="22"/>
      <c r="F88" s="22"/>
      <c r="G88" s="22"/>
      <c r="H88" s="22"/>
    </row>
  </sheetData>
  <mergeCells count="31">
    <mergeCell ref="B2:F2"/>
    <mergeCell ref="B3:F3"/>
    <mergeCell ref="B7:F7"/>
    <mergeCell ref="B10:F10"/>
    <mergeCell ref="B13:F13"/>
    <mergeCell ref="B4:F5"/>
    <mergeCell ref="B16:F16"/>
    <mergeCell ref="B19:F19"/>
    <mergeCell ref="B22:F22"/>
    <mergeCell ref="B25:F25"/>
    <mergeCell ref="B28:F28"/>
    <mergeCell ref="B31:F31"/>
    <mergeCell ref="B34:F34"/>
    <mergeCell ref="B37:F37"/>
    <mergeCell ref="B40:F40"/>
    <mergeCell ref="B43:F43"/>
    <mergeCell ref="B46:F46"/>
    <mergeCell ref="B49:F49"/>
    <mergeCell ref="B52:F52"/>
    <mergeCell ref="B55:F55"/>
    <mergeCell ref="B58:F58"/>
    <mergeCell ref="B61:F61"/>
    <mergeCell ref="B64:F64"/>
    <mergeCell ref="B67:F67"/>
    <mergeCell ref="B70:F70"/>
    <mergeCell ref="B73:F73"/>
    <mergeCell ref="B77:F77"/>
    <mergeCell ref="B80:F80"/>
    <mergeCell ref="A84:B84"/>
    <mergeCell ref="B85:F85"/>
    <mergeCell ref="A88:B88"/>
  </mergeCells>
  <printOptions horizontalCentered="1"/>
  <pageMargins left="0.118055555555556" right="0.118055555555556" top="0.235416666666667" bottom="0.118055555555556" header="0.31388888888888899" footer="0.31388888888888899"/>
  <pageSetup paperSize="9" scale="8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workbookViewId="0">
      <selection activeCell="L27" sqref="L27"/>
    </sheetView>
  </sheetViews>
  <sheetFormatPr defaultColWidth="9" defaultRowHeight="13.2"/>
  <cols>
    <col min="1" max="1" width="4" customWidth="1"/>
    <col min="2" max="2" width="6.109375" customWidth="1"/>
    <col min="3" max="3" width="32" customWidth="1"/>
    <col min="4" max="6" width="12.6640625" customWidth="1"/>
    <col min="7" max="7" width="11.88671875" customWidth="1"/>
    <col min="8" max="8" width="11.6640625" customWidth="1"/>
  </cols>
  <sheetData>
    <row r="1" spans="1:8">
      <c r="A1" s="1"/>
      <c r="B1" s="2"/>
      <c r="C1" s="3"/>
      <c r="D1" s="2"/>
      <c r="E1" s="23"/>
      <c r="F1" s="23"/>
      <c r="G1" s="23"/>
      <c r="H1" s="23"/>
    </row>
    <row r="2" spans="1:8">
      <c r="A2" s="1"/>
      <c r="B2" s="2"/>
      <c r="C2" s="3"/>
      <c r="D2" s="2"/>
      <c r="E2" s="23"/>
      <c r="F2" s="23"/>
      <c r="G2" s="23"/>
      <c r="H2" s="23"/>
    </row>
    <row r="3" spans="1:8" ht="25.05" customHeight="1">
      <c r="A3" s="1"/>
      <c r="B3" s="4"/>
      <c r="C3" s="184" t="s">
        <v>60</v>
      </c>
      <c r="D3" s="184"/>
      <c r="E3" s="184"/>
      <c r="F3" s="185"/>
      <c r="G3" s="185"/>
      <c r="H3" s="186"/>
    </row>
    <row r="4" spans="1:8" ht="25.05" customHeight="1">
      <c r="A4" s="1"/>
      <c r="B4" s="6"/>
      <c r="C4" s="187" t="s">
        <v>73</v>
      </c>
      <c r="D4" s="188"/>
      <c r="E4" s="188"/>
      <c r="F4" s="188"/>
      <c r="G4" s="188"/>
      <c r="H4" s="189"/>
    </row>
    <row r="5" spans="1:8" ht="19.95" customHeight="1">
      <c r="A5" s="1"/>
      <c r="B5" s="190" t="s">
        <v>74</v>
      </c>
      <c r="C5" s="191"/>
      <c r="D5" s="191"/>
      <c r="E5" s="191"/>
      <c r="F5" s="191"/>
      <c r="G5" s="191"/>
      <c r="H5" s="192"/>
    </row>
    <row r="6" spans="1:8" ht="19.95" customHeight="1">
      <c r="A6" s="1"/>
      <c r="B6" s="7"/>
      <c r="C6" s="8"/>
      <c r="D6" s="8"/>
      <c r="E6" s="8"/>
      <c r="F6" s="24"/>
      <c r="G6" s="24"/>
      <c r="H6" s="25"/>
    </row>
    <row r="7" spans="1:8">
      <c r="A7" s="1"/>
      <c r="B7" s="7"/>
      <c r="C7" s="8"/>
      <c r="D7" s="8"/>
      <c r="E7" s="8"/>
      <c r="F7" s="24"/>
      <c r="G7" s="24" t="s">
        <v>75</v>
      </c>
      <c r="H7" s="25" t="s">
        <v>76</v>
      </c>
    </row>
    <row r="8" spans="1:8">
      <c r="A8" s="9"/>
      <c r="B8" s="10" t="s">
        <v>63</v>
      </c>
      <c r="C8" s="11" t="s">
        <v>64</v>
      </c>
      <c r="D8" s="12" t="s">
        <v>77</v>
      </c>
      <c r="E8" s="12" t="s">
        <v>78</v>
      </c>
      <c r="F8" s="12" t="s">
        <v>79</v>
      </c>
      <c r="G8" s="12" t="s">
        <v>80</v>
      </c>
      <c r="H8" s="26" t="s">
        <v>81</v>
      </c>
    </row>
    <row r="9" spans="1:8">
      <c r="A9" s="9"/>
      <c r="B9" s="173">
        <v>1</v>
      </c>
      <c r="C9" s="175" t="s">
        <v>82</v>
      </c>
      <c r="D9" s="13">
        <f>(G9/2)</f>
        <v>12413.018750000001</v>
      </c>
      <c r="E9" s="13">
        <f>(G9/2)</f>
        <v>12413.018750000001</v>
      </c>
      <c r="F9" s="27"/>
      <c r="G9" s="27">
        <f>SUM(19860.83*1.25)</f>
        <v>24826.037500000002</v>
      </c>
      <c r="H9" s="28">
        <f>SUM(G9/G23)*100</f>
        <v>14.902963178057801</v>
      </c>
    </row>
    <row r="10" spans="1:8" ht="6" customHeight="1">
      <c r="A10" s="9"/>
      <c r="B10" s="173"/>
      <c r="C10" s="176"/>
      <c r="D10" s="14"/>
      <c r="E10" s="14"/>
      <c r="F10" s="29"/>
      <c r="G10" s="29"/>
      <c r="H10" s="28"/>
    </row>
    <row r="11" spans="1:8">
      <c r="A11" s="9"/>
      <c r="B11" s="173"/>
      <c r="C11" s="177"/>
      <c r="D11" s="15"/>
      <c r="E11" s="30"/>
      <c r="F11" s="31"/>
      <c r="G11" s="31"/>
      <c r="H11" s="32"/>
    </row>
    <row r="12" spans="1:8">
      <c r="A12" s="9"/>
      <c r="B12" s="173">
        <v>2</v>
      </c>
      <c r="C12" s="178" t="s">
        <v>83</v>
      </c>
      <c r="D12" s="13">
        <f>(G12/2)</f>
        <v>32101.725000000002</v>
      </c>
      <c r="E12" s="13">
        <f>(G12/2)</f>
        <v>32101.725000000002</v>
      </c>
      <c r="F12" s="13"/>
      <c r="G12" s="27">
        <f>SUM((51362.76*1.25))</f>
        <v>64203.450000000004</v>
      </c>
      <c r="H12" s="28">
        <f>SUM(G12/G23)*100</f>
        <v>38.541053974250829</v>
      </c>
    </row>
    <row r="13" spans="1:8" ht="6" customHeight="1">
      <c r="A13" s="9"/>
      <c r="B13" s="173"/>
      <c r="C13" s="179"/>
      <c r="D13" s="16"/>
      <c r="E13" s="16"/>
      <c r="F13" s="17"/>
      <c r="G13" s="29"/>
      <c r="H13" s="28"/>
    </row>
    <row r="14" spans="1:8">
      <c r="A14" s="9"/>
      <c r="B14" s="173"/>
      <c r="C14" s="180"/>
      <c r="D14" s="15"/>
      <c r="E14" s="30"/>
      <c r="F14" s="31"/>
      <c r="G14" s="31"/>
      <c r="H14" s="32"/>
    </row>
    <row r="15" spans="1:8">
      <c r="A15" s="9"/>
      <c r="B15" s="173">
        <v>3</v>
      </c>
      <c r="C15" s="178" t="s">
        <v>84</v>
      </c>
      <c r="D15" s="13">
        <f>(G15/2)</f>
        <v>36498.1875</v>
      </c>
      <c r="E15" s="13">
        <f>(G15/2)</f>
        <v>36498.1875</v>
      </c>
      <c r="F15" s="13"/>
      <c r="G15" s="27">
        <f>SUM(58397.1*1.25)</f>
        <v>72996.375</v>
      </c>
      <c r="H15" s="28">
        <f>SUM(G15/G23)*100</f>
        <v>43.81940890714835</v>
      </c>
    </row>
    <row r="16" spans="1:8" ht="6" customHeight="1">
      <c r="A16" s="9"/>
      <c r="B16" s="173"/>
      <c r="C16" s="179"/>
      <c r="D16" s="16"/>
      <c r="E16" s="16"/>
      <c r="F16" s="17"/>
      <c r="G16" s="29"/>
      <c r="H16" s="33"/>
    </row>
    <row r="17" spans="1:8">
      <c r="A17" s="9"/>
      <c r="B17" s="173"/>
      <c r="C17" s="180"/>
      <c r="D17" s="15"/>
      <c r="E17" s="30"/>
      <c r="F17" s="31"/>
      <c r="G17" s="31"/>
      <c r="H17" s="32"/>
    </row>
    <row r="18" spans="1:8">
      <c r="A18" s="9"/>
      <c r="B18" s="173">
        <v>4</v>
      </c>
      <c r="C18" s="178" t="s">
        <v>85</v>
      </c>
      <c r="D18" s="13"/>
      <c r="E18" s="13">
        <f>(G18/2)</f>
        <v>2279.35</v>
      </c>
      <c r="F18" s="13">
        <f>(G18/2)</f>
        <v>2279.35</v>
      </c>
      <c r="G18" s="27">
        <f>SUM(3646.96*1.25)</f>
        <v>4558.7</v>
      </c>
      <c r="H18" s="28">
        <f>SUM(G18/G23)*100</f>
        <v>2.7365679375861771</v>
      </c>
    </row>
    <row r="19" spans="1:8" ht="6" customHeight="1">
      <c r="A19" s="9"/>
      <c r="B19" s="173"/>
      <c r="C19" s="179"/>
      <c r="D19" s="17"/>
      <c r="E19" s="16"/>
      <c r="F19" s="34"/>
      <c r="G19" s="29"/>
      <c r="H19" s="33"/>
    </row>
    <row r="20" spans="1:8">
      <c r="A20" s="9"/>
      <c r="B20" s="173"/>
      <c r="C20" s="180"/>
      <c r="D20" s="15"/>
      <c r="E20" s="30"/>
      <c r="F20" s="31"/>
      <c r="G20" s="31"/>
      <c r="H20" s="32"/>
    </row>
    <row r="21" spans="1:8">
      <c r="A21" s="1"/>
      <c r="B21" s="173"/>
      <c r="C21" s="181" t="s">
        <v>86</v>
      </c>
      <c r="D21" s="18">
        <f>SUM(D9:D20)</f>
        <v>81012.931249999994</v>
      </c>
      <c r="E21" s="35">
        <f>SUM(E9:E20)</f>
        <v>83292.28125</v>
      </c>
      <c r="F21" s="27">
        <f>SUM(F18:F20)</f>
        <v>2279.35</v>
      </c>
      <c r="G21" s="27"/>
      <c r="H21" s="36"/>
    </row>
    <row r="22" spans="1:8">
      <c r="A22" s="1"/>
      <c r="B22" s="173"/>
      <c r="C22" s="182"/>
      <c r="D22" s="19">
        <f>SUM(D9:D18)/G23</f>
        <v>0.48631713029728479</v>
      </c>
      <c r="E22" s="19">
        <f>SUM(E9:E18)/G23</f>
        <v>0.49999996998521573</v>
      </c>
      <c r="F22" s="19">
        <f>SUM(F18:F19)/G23</f>
        <v>1.3682839687930885E-2</v>
      </c>
      <c r="G22" s="37">
        <f>SUM(D22:F22)*100</f>
        <v>99.999993997043148</v>
      </c>
      <c r="H22" s="38">
        <f>SUM(H9:H20)</f>
        <v>99.999993997043148</v>
      </c>
    </row>
    <row r="23" spans="1:8">
      <c r="A23" s="1"/>
      <c r="B23" s="174"/>
      <c r="C23" s="183"/>
      <c r="D23" s="20"/>
      <c r="E23" s="39"/>
      <c r="F23" s="40"/>
      <c r="G23" s="40">
        <f>SUM(G9:G20)+0.01</f>
        <v>166584.57250000001</v>
      </c>
      <c r="H23" s="41"/>
    </row>
    <row r="25" spans="1:8">
      <c r="B25" s="193" t="s">
        <v>87</v>
      </c>
      <c r="C25" s="193"/>
      <c r="D25" s="193"/>
      <c r="E25" s="193"/>
      <c r="F25" s="193"/>
      <c r="G25" s="193"/>
      <c r="H25" s="193"/>
    </row>
    <row r="26" spans="1:8">
      <c r="B26" s="146" t="s">
        <v>57</v>
      </c>
      <c r="C26" s="146"/>
      <c r="D26" s="146"/>
      <c r="E26" s="146"/>
      <c r="F26" s="146"/>
    </row>
    <row r="27" spans="1:8">
      <c r="B27" s="137" t="s">
        <v>59</v>
      </c>
      <c r="C27" s="137"/>
      <c r="D27" s="137"/>
      <c r="E27" s="137"/>
      <c r="F27" s="137"/>
    </row>
  </sheetData>
  <mergeCells count="16">
    <mergeCell ref="C3:H3"/>
    <mergeCell ref="C4:H4"/>
    <mergeCell ref="B5:H5"/>
    <mergeCell ref="B25:H25"/>
    <mergeCell ref="B26:F26"/>
    <mergeCell ref="B27:F27"/>
    <mergeCell ref="B9:B11"/>
    <mergeCell ref="B12:B14"/>
    <mergeCell ref="B15:B17"/>
    <mergeCell ref="B18:B20"/>
    <mergeCell ref="B21:B23"/>
    <mergeCell ref="C9:C11"/>
    <mergeCell ref="C12:C14"/>
    <mergeCell ref="C15:C17"/>
    <mergeCell ref="C18:C20"/>
    <mergeCell ref="C21:C23"/>
  </mergeCells>
  <pageMargins left="0.51180555555555596" right="0.51180555555555596" top="0.78680555555555598" bottom="0.78680555555555598" header="0.31388888888888899" footer="0.31388888888888899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ORÇ</vt:lpstr>
      <vt:lpstr>Planilha</vt:lpstr>
      <vt:lpstr>CRONOGRAMA</vt:lpstr>
      <vt:lpstr>CRONOGRAMA!Area_de_impressao</vt:lpstr>
      <vt:lpstr>ORÇ!Area_de_impressao</vt:lpstr>
      <vt:lpstr>Planilha!Area_de_impressao</vt:lpstr>
      <vt:lpstr>ORÇ!Titulos_de_impressao</vt:lpstr>
    </vt:vector>
  </TitlesOfParts>
  <Company>Monte Azul / Trajeto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Usuário</cp:lastModifiedBy>
  <cp:lastPrinted>2019-10-08T14:37:56Z</cp:lastPrinted>
  <dcterms:created xsi:type="dcterms:W3CDTF">2009-08-20T04:39:00Z</dcterms:created>
  <dcterms:modified xsi:type="dcterms:W3CDTF">2019-10-30T12:28:49Z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1046-10.1.0.5707</vt:lpwstr>
  </property>
</Properties>
</file>