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D:\NOTEBOOK - I5\LICITAÇÃO FERRAZ DE VASCONCELOS\Licitações\Tomada de Preços\Tomada de Preços 2020\TP 014-2020 - REFORMA DO CENTRO DE FISIOTERAPIA - P. 507-2020\"/>
    </mc:Choice>
  </mc:AlternateContent>
  <xr:revisionPtr revIDLastSave="0" documentId="13_ncr:1_{837E2155-8AFD-41E4-9F3B-638B14ABA9D6}" xr6:coauthVersionLast="45" xr6:coauthVersionMax="45" xr10:uidLastSave="{00000000-0000-0000-0000-000000000000}"/>
  <bookViews>
    <workbookView xWindow="-108" yWindow="-108" windowWidth="23256" windowHeight="12576" tabRatio="343" activeTab="1" xr2:uid="{00000000-000D-0000-FFFF-FFFF00000000}"/>
  </bookViews>
  <sheets>
    <sheet name="ORÇ" sheetId="1" r:id="rId1"/>
    <sheet name="Planilha" sheetId="4" r:id="rId2"/>
    <sheet name="Cronograma" sheetId="5" r:id="rId3"/>
  </sheets>
  <definedNames>
    <definedName name="_xlnm.Print_Area" localSheetId="2">Cronograma!$B$2:$W$45</definedName>
    <definedName name="_xlnm.Print_Area" localSheetId="0">ORÇ!$B$1:$L$116</definedName>
    <definedName name="_xlnm.Print_Area" localSheetId="1">Planilha!$B$2:$H$87</definedName>
    <definedName name="AreaTeste">#REF!</definedName>
    <definedName name="AreaTeste2">#REF!</definedName>
    <definedName name="CélulaInicioPlanilha">#REF!</definedName>
    <definedName name="CélulaResumo">#REF!</definedName>
    <definedName name="Excel_BuiltIn_Database" localSheetId="2">#REF!</definedName>
    <definedName name="Excel_BuiltIn_Database" localSheetId="1">#REF!</definedName>
    <definedName name="Excel_BuiltIn_Database">#REF!</definedName>
    <definedName name="Excel_BuiltIn_Database_2" localSheetId="2">#REF!</definedName>
    <definedName name="Excel_BuiltIn_Database_2" localSheetId="1">#REF!</definedName>
    <definedName name="Excel_BuiltIn_Database_2">#REF!</definedName>
    <definedName name="Print_Area" localSheetId="2">Cronograma!$B$2:$W$45</definedName>
    <definedName name="Print_Area" localSheetId="1">Planilha!$B$3:$H$81</definedName>
    <definedName name="_xlnm.Print_Titles" localSheetId="0">ORÇ!$2:10</definedName>
    <definedName name="_xlnm.Print_Titles" localSheetId="1">Planilha!$2:$9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5" l="1"/>
  <c r="B33" i="5"/>
  <c r="B30" i="5"/>
  <c r="B27" i="5"/>
  <c r="B24" i="5"/>
  <c r="B21" i="5"/>
  <c r="B18" i="5"/>
  <c r="B15" i="5"/>
  <c r="B12" i="5"/>
  <c r="B9" i="5"/>
  <c r="F77" i="4"/>
  <c r="E77" i="4"/>
  <c r="F76" i="4"/>
  <c r="E76" i="4"/>
  <c r="F75" i="4"/>
  <c r="E75" i="4"/>
  <c r="F72" i="4"/>
  <c r="E72" i="4"/>
  <c r="F71" i="4"/>
  <c r="E71" i="4"/>
  <c r="F70" i="4"/>
  <c r="E70" i="4"/>
  <c r="F69" i="4"/>
  <c r="E69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6" i="4"/>
  <c r="E56" i="4"/>
  <c r="F55" i="4"/>
  <c r="E55" i="4"/>
  <c r="F54" i="4"/>
  <c r="E54" i="4"/>
  <c r="F51" i="4"/>
  <c r="E51" i="4"/>
  <c r="F50" i="4"/>
  <c r="E50" i="4"/>
  <c r="F49" i="4"/>
  <c r="E49" i="4"/>
  <c r="F48" i="4"/>
  <c r="H48" i="4" s="1"/>
  <c r="E48" i="4"/>
  <c r="F47" i="4"/>
  <c r="E47" i="4"/>
  <c r="F46" i="4"/>
  <c r="H46" i="4" s="1"/>
  <c r="E46" i="4"/>
  <c r="F45" i="4"/>
  <c r="H45" i="4" s="1"/>
  <c r="E45" i="4"/>
  <c r="F44" i="4"/>
  <c r="E44" i="4"/>
  <c r="F43" i="4"/>
  <c r="E43" i="4"/>
  <c r="F42" i="4"/>
  <c r="E42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0" i="4"/>
  <c r="E30" i="4"/>
  <c r="F27" i="4"/>
  <c r="E27" i="4"/>
  <c r="F26" i="4"/>
  <c r="H26" i="4" s="1"/>
  <c r="E26" i="4"/>
  <c r="F25" i="4"/>
  <c r="E25" i="4"/>
  <c r="F24" i="4"/>
  <c r="E24" i="4"/>
  <c r="F23" i="4"/>
  <c r="H23" i="4" s="1"/>
  <c r="E23" i="4"/>
  <c r="F20" i="4"/>
  <c r="E20" i="4"/>
  <c r="F19" i="4"/>
  <c r="E19" i="4"/>
  <c r="F18" i="4"/>
  <c r="H18" i="4" s="1"/>
  <c r="E18" i="4"/>
  <c r="F17" i="4"/>
  <c r="E17" i="4"/>
  <c r="F16" i="4"/>
  <c r="E16" i="4"/>
  <c r="F15" i="4"/>
  <c r="E15" i="4"/>
  <c r="F14" i="4"/>
  <c r="E14" i="4"/>
  <c r="E11" i="4"/>
  <c r="F11" i="4"/>
  <c r="N110" i="1"/>
  <c r="N109" i="1"/>
  <c r="N108" i="1"/>
  <c r="C11" i="4" s="1"/>
  <c r="N107" i="1"/>
  <c r="N106" i="1"/>
  <c r="C51" i="4" s="1"/>
  <c r="N105" i="1"/>
  <c r="N104" i="1"/>
  <c r="C50" i="4" s="1"/>
  <c r="N103" i="1"/>
  <c r="N102" i="1"/>
  <c r="C65" i="4" s="1"/>
  <c r="N101" i="1"/>
  <c r="N100" i="1"/>
  <c r="C64" i="4" s="1"/>
  <c r="N99" i="1"/>
  <c r="N98" i="1"/>
  <c r="C56" i="4" s="1"/>
  <c r="N97" i="1"/>
  <c r="N96" i="1"/>
  <c r="C55" i="4" s="1"/>
  <c r="N95" i="1"/>
  <c r="N94" i="1"/>
  <c r="C63" i="4" s="1"/>
  <c r="N93" i="1"/>
  <c r="N92" i="1"/>
  <c r="C26" i="4" s="1"/>
  <c r="N91" i="1"/>
  <c r="N90" i="1"/>
  <c r="C25" i="4" s="1"/>
  <c r="N89" i="1"/>
  <c r="N88" i="1"/>
  <c r="C62" i="4" s="1"/>
  <c r="N87" i="1"/>
  <c r="N86" i="1"/>
  <c r="C24" i="4" s="1"/>
  <c r="N85" i="1"/>
  <c r="N84" i="1"/>
  <c r="C61" i="4" s="1"/>
  <c r="N83" i="1"/>
  <c r="N82" i="1"/>
  <c r="C30" i="4" s="1"/>
  <c r="N81" i="1"/>
  <c r="N80" i="1"/>
  <c r="C49" i="4" s="1"/>
  <c r="N79" i="1"/>
  <c r="N78" i="1"/>
  <c r="C48" i="4" s="1"/>
  <c r="N77" i="1"/>
  <c r="N76" i="1"/>
  <c r="C47" i="4" s="1"/>
  <c r="N75" i="1"/>
  <c r="N74" i="1"/>
  <c r="C46" i="4" s="1"/>
  <c r="N73" i="1"/>
  <c r="N72" i="1"/>
  <c r="C45" i="4" s="1"/>
  <c r="N71" i="1"/>
  <c r="N70" i="1"/>
  <c r="C44" i="4" s="1"/>
  <c r="N69" i="1"/>
  <c r="N68" i="1"/>
  <c r="C43" i="4" s="1"/>
  <c r="N67" i="1"/>
  <c r="N66" i="1"/>
  <c r="C42" i="4" s="1"/>
  <c r="N65" i="1"/>
  <c r="N64" i="1"/>
  <c r="C72" i="4" s="1"/>
  <c r="N63" i="1"/>
  <c r="N62" i="1"/>
  <c r="C71" i="4" s="1"/>
  <c r="N61" i="1"/>
  <c r="N60" i="1"/>
  <c r="C77" i="4" s="1"/>
  <c r="N59" i="1"/>
  <c r="N58" i="1"/>
  <c r="C60" i="4" s="1"/>
  <c r="N57" i="1"/>
  <c r="N56" i="1"/>
  <c r="C54" i="4" s="1"/>
  <c r="N55" i="1"/>
  <c r="N54" i="1"/>
  <c r="C59" i="4" s="1"/>
  <c r="N53" i="1"/>
  <c r="N52" i="1"/>
  <c r="C15" i="4" s="1"/>
  <c r="N51" i="1"/>
  <c r="N50" i="1"/>
  <c r="C38" i="4" s="1"/>
  <c r="N49" i="1"/>
  <c r="N48" i="1"/>
  <c r="C37" i="4" s="1"/>
  <c r="N47" i="1"/>
  <c r="N46" i="1"/>
  <c r="C70" i="4" s="1"/>
  <c r="N45" i="1"/>
  <c r="N44" i="1"/>
  <c r="C69" i="4" s="1"/>
  <c r="N43" i="1"/>
  <c r="N42" i="1"/>
  <c r="C76" i="4" s="1"/>
  <c r="N41" i="1"/>
  <c r="N40" i="1"/>
  <c r="C75" i="4" s="1"/>
  <c r="N39" i="1"/>
  <c r="N38" i="1"/>
  <c r="C23" i="4" s="1"/>
  <c r="N37" i="1"/>
  <c r="N36" i="1"/>
  <c r="C36" i="4" s="1"/>
  <c r="N35" i="1"/>
  <c r="N34" i="1"/>
  <c r="C35" i="4" s="1"/>
  <c r="N33" i="1"/>
  <c r="N32" i="1"/>
  <c r="C34" i="4" s="1"/>
  <c r="N31" i="1"/>
  <c r="N30" i="1"/>
  <c r="C33" i="4" s="1"/>
  <c r="N29" i="1"/>
  <c r="N28" i="1"/>
  <c r="C39" i="4" s="1"/>
  <c r="N27" i="1"/>
  <c r="N26" i="1"/>
  <c r="C66" i="4" s="1"/>
  <c r="N25" i="1"/>
  <c r="N24" i="1"/>
  <c r="C27" i="4" s="1"/>
  <c r="N23" i="1"/>
  <c r="N22" i="1"/>
  <c r="C20" i="4" s="1"/>
  <c r="N21" i="1"/>
  <c r="N20" i="1"/>
  <c r="N19" i="1"/>
  <c r="C19" i="4" s="1"/>
  <c r="N18" i="1"/>
  <c r="N17" i="1"/>
  <c r="C18" i="4" s="1"/>
  <c r="N16" i="1"/>
  <c r="N15" i="1"/>
  <c r="C17" i="4" s="1"/>
  <c r="N14" i="1"/>
  <c r="N13" i="1"/>
  <c r="C16" i="4" s="1"/>
  <c r="N12" i="1"/>
  <c r="N11" i="1"/>
  <c r="C14" i="4" s="1"/>
  <c r="H36" i="4" l="1"/>
  <c r="H75" i="4"/>
  <c r="H61" i="4"/>
  <c r="H70" i="4"/>
  <c r="H76" i="4"/>
  <c r="H35" i="4"/>
  <c r="H38" i="4"/>
  <c r="H65" i="4"/>
  <c r="H14" i="4"/>
  <c r="H25" i="4"/>
  <c r="H64" i="4"/>
  <c r="H69" i="4"/>
  <c r="H72" i="4"/>
  <c r="H16" i="4"/>
  <c r="H19" i="4"/>
  <c r="H27" i="4"/>
  <c r="H39" i="4"/>
  <c r="H71" i="4"/>
  <c r="H24" i="4"/>
  <c r="H44" i="4"/>
  <c r="H43" i="4"/>
  <c r="H47" i="4"/>
  <c r="H34" i="4"/>
  <c r="H33" i="4"/>
  <c r="H37" i="4"/>
  <c r="H42" i="4"/>
  <c r="H49" i="4"/>
  <c r="H63" i="4"/>
  <c r="H30" i="4"/>
  <c r="H31" i="4" s="1"/>
  <c r="V18" i="5" s="1"/>
  <c r="H62" i="4"/>
  <c r="H66" i="4"/>
  <c r="H17" i="4"/>
  <c r="H20" i="4"/>
  <c r="H15" i="4"/>
  <c r="H11" i="4"/>
  <c r="H12" i="4" l="1"/>
  <c r="V9" i="5" s="1"/>
  <c r="H73" i="4"/>
  <c r="V33" i="5" s="1"/>
  <c r="H40" i="4"/>
  <c r="V21" i="5" s="1"/>
  <c r="H28" i="4"/>
  <c r="V15" i="5" s="1"/>
  <c r="H21" i="4"/>
  <c r="V12" i="5" s="1"/>
  <c r="K96" i="1"/>
  <c r="K60" i="1"/>
  <c r="H77" i="4" s="1"/>
  <c r="H78" i="4" s="1"/>
  <c r="V36" i="5" s="1"/>
  <c r="K58" i="1"/>
  <c r="H60" i="4" s="1"/>
  <c r="K56" i="1"/>
  <c r="H54" i="4" s="1"/>
  <c r="K54" i="1"/>
  <c r="H59" i="4" s="1"/>
  <c r="L89" i="1"/>
  <c r="L90" i="1"/>
  <c r="L35" i="1"/>
  <c r="L36" i="1"/>
  <c r="L33" i="1"/>
  <c r="L34" i="1"/>
  <c r="L31" i="1"/>
  <c r="L32" i="1"/>
  <c r="L29" i="1"/>
  <c r="L30" i="1"/>
  <c r="L27" i="1"/>
  <c r="L28" i="1"/>
  <c r="L25" i="1"/>
  <c r="L26" i="1"/>
  <c r="L14" i="1"/>
  <c r="L15" i="1"/>
  <c r="L16" i="1"/>
  <c r="L17" i="1"/>
  <c r="L22" i="1"/>
  <c r="L19" i="1"/>
  <c r="L93" i="1"/>
  <c r="L94" i="1"/>
  <c r="L87" i="1"/>
  <c r="L88" i="1"/>
  <c r="L92" i="1"/>
  <c r="K98" i="1"/>
  <c r="L76" i="1"/>
  <c r="L74" i="1"/>
  <c r="L108" i="1"/>
  <c r="L67" i="1"/>
  <c r="L68" i="1"/>
  <c r="L69" i="1"/>
  <c r="L70" i="1"/>
  <c r="L71" i="1"/>
  <c r="L72" i="1"/>
  <c r="K106" i="1"/>
  <c r="H51" i="4" s="1"/>
  <c r="K104" i="1"/>
  <c r="M110" i="1"/>
  <c r="L102" i="1"/>
  <c r="L100" i="1"/>
  <c r="L86" i="1"/>
  <c r="L84" i="1"/>
  <c r="L82" i="1"/>
  <c r="L80" i="1"/>
  <c r="L78" i="1"/>
  <c r="L66" i="1"/>
  <c r="L64" i="1"/>
  <c r="L62" i="1"/>
  <c r="L60" i="1"/>
  <c r="L58" i="1"/>
  <c r="L56" i="1"/>
  <c r="L54" i="1"/>
  <c r="L52" i="1"/>
  <c r="L50" i="1"/>
  <c r="L48" i="1"/>
  <c r="L46" i="1"/>
  <c r="L44" i="1"/>
  <c r="L42" i="1"/>
  <c r="L40" i="1"/>
  <c r="L38" i="1"/>
  <c r="L24" i="1"/>
  <c r="L13" i="1"/>
  <c r="L11" i="1"/>
  <c r="H67" i="4" l="1"/>
  <c r="V30" i="5" s="1"/>
  <c r="L104" i="1"/>
  <c r="H50" i="4"/>
  <c r="H52" i="4" s="1"/>
  <c r="V24" i="5" s="1"/>
  <c r="L98" i="1"/>
  <c r="H56" i="4"/>
  <c r="L106" i="1"/>
  <c r="L96" i="1"/>
  <c r="H55" i="4"/>
  <c r="L111" i="1"/>
  <c r="H57" i="4" l="1"/>
  <c r="V27" i="5" s="1"/>
  <c r="H80" i="4"/>
  <c r="H81" i="4" s="1"/>
  <c r="V45" i="5"/>
  <c r="W24" i="5" s="1"/>
  <c r="L112" i="1"/>
  <c r="L113" i="1"/>
  <c r="W30" i="5" l="1"/>
  <c r="W42" i="5"/>
  <c r="W39" i="5"/>
  <c r="W9" i="5"/>
  <c r="W18" i="5"/>
  <c r="W15" i="5"/>
  <c r="W21" i="5"/>
  <c r="W12" i="5"/>
  <c r="W33" i="5"/>
  <c r="W36" i="5"/>
  <c r="W27" i="5"/>
  <c r="W45" i="5" l="1"/>
</calcChain>
</file>

<file path=xl/sharedStrings.xml><?xml version="1.0" encoding="utf-8"?>
<sst xmlns="http://schemas.openxmlformats.org/spreadsheetml/2006/main" count="372" uniqueCount="156">
  <si>
    <t>MEMÓRIA DE CÁLCULO</t>
  </si>
  <si>
    <t xml:space="preserve">Processo: </t>
  </si>
  <si>
    <t>MEDIÇÃO:</t>
  </si>
  <si>
    <r>
      <rPr>
        <b/>
        <sz val="12"/>
        <rFont val="Arial"/>
        <family val="2"/>
      </rPr>
      <t xml:space="preserve">OBRA: </t>
    </r>
    <r>
      <rPr>
        <sz val="12"/>
        <rFont val="Arial"/>
        <family val="2"/>
      </rPr>
      <t xml:space="preserve"> CENTRO DE FISIOTERAPIA MARIO MARTINELLI</t>
    </r>
  </si>
  <si>
    <t>LOCAL:</t>
  </si>
  <si>
    <t>Ferraz de Vasconcelos</t>
  </si>
  <si>
    <t>CÓDIGO:Estr. Miguel Dib Jorge nº155  Jd.Castelo</t>
  </si>
  <si>
    <t>-</t>
  </si>
  <si>
    <t>CÓDIGO</t>
  </si>
  <si>
    <t>DESCRIÇÃO DOS SERVIÇOS</t>
  </si>
  <si>
    <t>UNID</t>
  </si>
  <si>
    <t>QUANT</t>
  </si>
  <si>
    <t>1-DEMOLIÇÃO MANUAL DE CONCRETO ARMADO</t>
  </si>
  <si>
    <t>M3</t>
  </si>
  <si>
    <t>EDIF</t>
  </si>
  <si>
    <t>2-ESCAVAÇÃO MANUAL,  PROFUNDIDADE IGUAL OU INFERIOR A 1,50M</t>
  </si>
  <si>
    <t>0,50*0,50*0,50*4=0,5M3</t>
  </si>
  <si>
    <t>KG</t>
  </si>
  <si>
    <t>8,73 KG/PEÇA *4  sapata 50x50x40   80 barras diam 10mm 4*8,73=</t>
  </si>
  <si>
    <t xml:space="preserve">COTAÇÃO </t>
  </si>
  <si>
    <t xml:space="preserve">M </t>
  </si>
  <si>
    <t>VIGAS 7,70M *2 =15,40 M  COLOCADA</t>
  </si>
  <si>
    <t xml:space="preserve">PILAR  3,00 *4 =12,00 </t>
  </si>
  <si>
    <t>M2</t>
  </si>
  <si>
    <t>TETO =440,30+PAREDE  221,60  =661,90</t>
  </si>
  <si>
    <t>332,44 M2</t>
  </si>
  <si>
    <t>03.01.005</t>
  </si>
  <si>
    <t>FDE</t>
  </si>
  <si>
    <t xml:space="preserve">7,7*3=23,10*2=46,20  </t>
  </si>
  <si>
    <t>AREA 447,74M2</t>
  </si>
  <si>
    <t>27,67 + 117,85</t>
  </si>
  <si>
    <t>12.02.014</t>
  </si>
  <si>
    <t>27,67 *1,10=30,44</t>
  </si>
  <si>
    <t>16.19.099</t>
  </si>
  <si>
    <t>MV</t>
  </si>
  <si>
    <t>12.02.036</t>
  </si>
  <si>
    <t xml:space="preserve">118 + 3 *1,50 ( SALA DO TURBILÃO ) 4,50 </t>
  </si>
  <si>
    <t>06.03.082</t>
  </si>
  <si>
    <t>5,40+5,40+3,10+3,10 =17</t>
  </si>
  <si>
    <t>8*3,78=30,24+2*2,10*2=8,40=38,64</t>
  </si>
  <si>
    <t>2,10*2=4,20*3=12,60</t>
  </si>
  <si>
    <t>M</t>
  </si>
  <si>
    <t xml:space="preserve">ADOTAR DISJUNTOR DE 20 A </t>
  </si>
  <si>
    <t>4,20*2,80=11,76</t>
  </si>
  <si>
    <t>5,45*3,00+2,0*2,20=20,75</t>
  </si>
  <si>
    <t>08.14.101</t>
  </si>
  <si>
    <t>3*3,00=9,00M2*2=18,00M2</t>
  </si>
  <si>
    <t xml:space="preserve"> VICENTE NUNES DA EIRA ENG. CIVIL CREA : 5060580945SP</t>
  </si>
  <si>
    <t>SUB-TOTAL</t>
  </si>
  <si>
    <t>BDI 25%</t>
  </si>
  <si>
    <t>TOTAL</t>
  </si>
  <si>
    <t xml:space="preserve">CRITÉRIO POR MEDIÇÃO ----    LATITUDE :23°32' 42.33"S     ,   LONGITUDE :46° 21' 37.97" O </t>
  </si>
  <si>
    <t>Item</t>
  </si>
  <si>
    <t>Descrição</t>
  </si>
  <si>
    <t>Unid</t>
  </si>
  <si>
    <t>Total</t>
  </si>
  <si>
    <t>Subtotal:</t>
  </si>
  <si>
    <t>Total:</t>
  </si>
  <si>
    <t>BDI (25%):</t>
  </si>
  <si>
    <t>09.08.099</t>
  </si>
  <si>
    <t xml:space="preserve">09.03.099 </t>
  </si>
  <si>
    <t>1,5X3=4,50M</t>
  </si>
  <si>
    <t xml:space="preserve">08.14.046 </t>
  </si>
  <si>
    <t>UIND</t>
  </si>
  <si>
    <t>INFRA</t>
  </si>
  <si>
    <t xml:space="preserve">cotação </t>
  </si>
  <si>
    <t>leroy Merl.</t>
  </si>
  <si>
    <t>4*0,5*0,5*0,10=0,10  +323,35*0,05 =16,17</t>
  </si>
  <si>
    <t>1,50*1,30=1,95 (ENT./LOCAL) 27,67*0,02=0,55*1,30=0,72 +118*0,02=2,36*1,30=3,07+16,27*1,30</t>
  </si>
  <si>
    <t>4*8,20=32,80M2</t>
  </si>
  <si>
    <t>3-DEMOLIÇÃO DE TELHAS EM GERAL, EXCLUSIVE TELHAS DE BARRO COZIDO E VIDRO</t>
  </si>
  <si>
    <t>4-RETIRADA DE ESTRUT.MAD. PONTALETADA - P/TELHA OND. DE CIMENTO AMIANTO, ALUMÍNIO OU PLÁSTICO</t>
  </si>
  <si>
    <t>31,55*20=631</t>
  </si>
  <si>
    <t>14,20+6,30=20,50*4=82M2</t>
  </si>
  <si>
    <t>14,20+12,30=26,50</t>
  </si>
  <si>
    <t>10,20+8,30</t>
  </si>
  <si>
    <t>8UNID *3M =24M</t>
  </si>
  <si>
    <t>5-CARGA MECANIZADA E REMOÇÃO DE ENTULHO, INCLUSIVE TRANSPORTE ATÉ 1KM</t>
  </si>
  <si>
    <t>6-TRANSPORTE DE ENTULHO POR CAMINHÃO BASCULANTE, A PARTIR DE 1KM</t>
  </si>
  <si>
    <t>7-CONCRETO FCK=20,0MPA - VIRADO NA OBRA</t>
  </si>
  <si>
    <t>8-ACABAMENTO DE PISO DE CONCRETO TIPO BAMBOLÊ</t>
  </si>
  <si>
    <t>9-TELHA ONDULADA CRFS 8MM</t>
  </si>
  <si>
    <t>10-ESTRUTURA DE MADEIRA, EM TERÇAS, PARA TELHAS ONDULADAS CA/AL/PL/AG</t>
  </si>
  <si>
    <t>11-RUFO EM CHAPA DE AÇO GALVANIZADO N.24 - DESENVOLVIMENTO 50CM</t>
  </si>
  <si>
    <t>12-CALHA EM CHAPA DE AÇO GALVANIZADO N.24 - DESENVOLVIMENTO 33CM</t>
  </si>
  <si>
    <t>14-ARMADURA EM AÇO CA-50</t>
  </si>
  <si>
    <t>15-PERFIL DE AÇO W  310 X117,0</t>
  </si>
  <si>
    <t>16-PERFIL DE AÇO W 310X 44,5</t>
  </si>
  <si>
    <t>17-TINTA ACRÍLICA - CONCRETO OU REBOCO SEM MASSA CORRIDA</t>
  </si>
  <si>
    <t>18-TINTA ESMALTE SINTÉTICO - CONCRETO OU REBOCO SEM MASSA CORRIDA</t>
  </si>
  <si>
    <t>19-CIMBRAMENTO PARA ALTURAS ENTRE 3,01M E 7,00M</t>
  </si>
  <si>
    <t>20-REVISÃO GERAL DE TELHADOS, INCLUSIVE TOMADA DE GOTEIRA</t>
  </si>
  <si>
    <t>21-DEMOLIÇÃO DE REVESTIMENTO CERÂMICO OU SIMILAR</t>
  </si>
  <si>
    <t>22-Ceramica esmaltada 10x10cm - branco,areia,bege,ocre,cinza</t>
  </si>
  <si>
    <t>23-Serviços - hidráulica</t>
  </si>
  <si>
    <t>24--Revestimento com azulejos lisos, branco brilhante</t>
  </si>
  <si>
    <t>25-Co-31 corrimão simples aço inox fornecido e instalado</t>
  </si>
  <si>
    <t>26-ESMALTE SINTÉTICO - ESQUADRIAS E PEÇAS DE MARCENARIA, SEM EMASSAMENTO</t>
  </si>
  <si>
    <t>27-ESMALTE SINTÉTICO - ESQUADRIAS E PEÇAS DE SERRALHERIA</t>
  </si>
  <si>
    <t>28-CABO COBRE FLEXÍVEL, ISOL. 750V NÃO HALOGENADO, ATICHAMA - 2,5MM2</t>
  </si>
  <si>
    <t>29-CABO COBRE FLEXÍVEL, ISOL. 750V NÃO HALOGENADO, ANTICHAMA - 4,0MM2</t>
  </si>
  <si>
    <t>30-CABO COBRE FLEXÍVEL, ISOL. 750V NÃO HALOGENADO, ANTICHAMA 6,0MM2</t>
  </si>
  <si>
    <t>31-TOMADA SIMPLES DE EMBUTIR - 110/220V</t>
  </si>
  <si>
    <t>32- ESPELHO PLÁSTICO - 4"X2"</t>
  </si>
  <si>
    <t>33-ESPELHO PLÁSTICO - 4"X4"</t>
  </si>
  <si>
    <t>35-MINI DISJUNTOR - TIPO EUROPEU (IEC) - BIPOLAR 6/25A</t>
  </si>
  <si>
    <t>36-BLOCOS VAZADOS DE CONCRETO - 14CM</t>
  </si>
  <si>
    <t>37-PISO CERÂMICO ESMALTADO  (PEI-5) - ASSENTADO COM ARGAMASSA COLANTE</t>
  </si>
  <si>
    <t>38-CONCRETO FCK=25MPA - USINADO</t>
  </si>
  <si>
    <t>39-LASTRO DE BRITA</t>
  </si>
  <si>
    <t>163,4*0,03=4,90m2</t>
  </si>
  <si>
    <t>164M</t>
  </si>
  <si>
    <t>Data-Base:JULHO/2019 -FDE /JUL/2019</t>
  </si>
  <si>
    <t>32,80*0,05=1,64*1,30=2,13M3+30,42=31,55</t>
  </si>
  <si>
    <t>13-CONDUTOR EM TUBO DE PVC RÍGIDO, PONTA E BOLSA - 75MM (3")</t>
  </si>
  <si>
    <t xml:space="preserve">0,50*0,50*0,50*4=0,5M3 </t>
  </si>
  <si>
    <t>323,35*0,07=22,64</t>
  </si>
  <si>
    <t>kg</t>
  </si>
  <si>
    <t>40-ARMADURA EM AÇO CA-60 - TELA</t>
  </si>
  <si>
    <t>324,00m2 /3,11kg/m2</t>
  </si>
  <si>
    <t>41-CORTE SUPERFICIAL DE CONCRETO ATÉ 3 CM DE PROFUNDIDADE</t>
  </si>
  <si>
    <t>42-Junta de Dilatação Polipropileno Preto 2mx27mmx3mm Cortag</t>
  </si>
  <si>
    <t>43- Caixa dágua cônica polietileno capacidade de 500l inclusive tampa</t>
  </si>
  <si>
    <t xml:space="preserve">44-TORNEIRA DE BOIA EM LATAO (BOIA PLAST) DN 25MM (1") </t>
  </si>
  <si>
    <t>45-CHAPISCO COMUM - ARGAMASSA DE CIMENTO E AREIA 1:3</t>
  </si>
  <si>
    <t>46-EMBOÇO DESEMPENADO PARA PINTURA - ARGAMASSA MISTA CIMENTO, CAL E AREIA 1:3/12</t>
  </si>
  <si>
    <t>47 - SERVICOS DE INTERRUPTORES E TOMADAS</t>
  </si>
  <si>
    <t>48- SERVICOS DE INTERLIGACAO AO QUADRO GERAL</t>
  </si>
  <si>
    <t>49-PLACA DE OBRA EM CHAPA DE AÇO GALVANIZADO</t>
  </si>
  <si>
    <t>323,35*0,02=</t>
  </si>
  <si>
    <t>PLANILHA ORÇAMENTÁRIA</t>
  </si>
  <si>
    <t>Data base:</t>
  </si>
  <si>
    <t>Referência</t>
  </si>
  <si>
    <t>Quantidade</t>
  </si>
  <si>
    <t>Preço Unit</t>
  </si>
  <si>
    <t>TOTAL GERAL:</t>
  </si>
  <si>
    <t>CRONOGRAMA FISICO DA OBRA</t>
  </si>
  <si>
    <t>Valor do Item</t>
  </si>
  <si>
    <t>%</t>
  </si>
  <si>
    <t>x</t>
  </si>
  <si>
    <t>34-LUMINÁRIA COM.DE SOBREPOR C/DIFUSOR TRANSPARENTE OU FOSCO PARA 2 LÂMPADAS TUBULARES DE LED 18/20W - COMPLETA</t>
  </si>
  <si>
    <t>1 - SERVIÇOS PRELIMINARES</t>
  </si>
  <si>
    <t>2 - DEMOLIÇÕES E RETIRADA DE ENTULHO</t>
  </si>
  <si>
    <t>3 - SERVIÇOS DE CONCRETO</t>
  </si>
  <si>
    <t>4 - ALVENARIA</t>
  </si>
  <si>
    <t>5 - COBERTURA</t>
  </si>
  <si>
    <t>6 - INSTALAÇÕES ELÉTRICAS</t>
  </si>
  <si>
    <t>7 - INSTALAÇÕES HIDRÁULICAS</t>
  </si>
  <si>
    <t>8 - REVESTIMENTOS DE PISO E PAREDE</t>
  </si>
  <si>
    <t>9 - PINTURA</t>
  </si>
  <si>
    <t>10 - SERVIÇOS COMPLEMENTARES</t>
  </si>
  <si>
    <t>Semana</t>
  </si>
  <si>
    <r>
      <rPr>
        <b/>
        <sz val="10"/>
        <rFont val="Arial"/>
        <family val="2"/>
      </rPr>
      <t>Obra:</t>
    </r>
    <r>
      <rPr>
        <sz val="10"/>
        <rFont val="Arial"/>
        <charset val="134"/>
      </rPr>
      <t xml:space="preserve">  REFORMA CENTRO DE FISIOTERAPIA MARIO MARTINELLI - Estr. Miguel Dib Jorge nº155  Jd.Castelo</t>
    </r>
  </si>
  <si>
    <t>REFORMA CENTRO DE FISIOTERAPIA MARIO MARTINELLI - Estr. Miguel Dib Jorge nº155  Jd.Castelo</t>
  </si>
  <si>
    <t>OBSERVAÇÕES:</t>
  </si>
  <si>
    <t xml:space="preserve">- Coordenadas Geográficas: 23°32' 42.33"S 46° 21' 37.97" 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</si>
</sst>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/yy"/>
    <numFmt numFmtId="165" formatCode="00\.00\.000"/>
    <numFmt numFmtId="166" formatCode="0.00_ "/>
    <numFmt numFmtId="167" formatCode="00\.00\.00"/>
    <numFmt numFmtId="168" formatCode="_(* #,##0.00_);_(* \(#,##0.00\);_(* \-??_);_(@_)"/>
    <numFmt numFmtId="169" formatCode="#,##0.00_ "/>
    <numFmt numFmtId="170" formatCode="mmmm/yy"/>
  </numFmts>
  <fonts count="19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b/>
      <sz val="12"/>
      <color indexed="10"/>
      <name val="Arial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22"/>
      <color rgb="FFFF0000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1" fillId="0" borderId="30" applyNumberFormat="0" applyFill="0" applyAlignment="0" applyProtection="0"/>
    <xf numFmtId="168" fontId="12" fillId="0" borderId="0" applyFill="0" applyBorder="0" applyAlignment="0" applyProtection="0"/>
    <xf numFmtId="0" fontId="12" fillId="0" borderId="0"/>
    <xf numFmtId="0" fontId="16" fillId="0" borderId="0"/>
  </cellStyleXfs>
  <cellXfs count="18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0" fontId="6" fillId="0" borderId="12" xfId="0" applyFont="1" applyBorder="1" applyAlignment="1" applyProtection="1">
      <alignment horizontal="center"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 vertical="center"/>
    </xf>
    <xf numFmtId="167" fontId="5" fillId="0" borderId="13" xfId="0" applyNumberFormat="1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left" vertical="center"/>
    </xf>
    <xf numFmtId="167" fontId="5" fillId="0" borderId="14" xfId="0" applyNumberFormat="1" applyFont="1" applyBorder="1" applyAlignment="1">
      <alignment horizontal="left" vertical="center"/>
    </xf>
    <xf numFmtId="165" fontId="6" fillId="0" borderId="12" xfId="0" applyNumberFormat="1" applyFont="1" applyBorder="1" applyAlignment="1">
      <alignment horizontal="left" vertical="center"/>
    </xf>
    <xf numFmtId="165" fontId="5" fillId="0" borderId="12" xfId="0" applyNumberFormat="1" applyFont="1" applyBorder="1" applyAlignment="1">
      <alignment horizontal="left" vertical="center"/>
    </xf>
    <xf numFmtId="167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67" fontId="0" fillId="0" borderId="5" xfId="0" applyNumberFormat="1" applyBorder="1" applyAlignment="1">
      <alignment horizontal="center" vertical="center"/>
    </xf>
    <xf numFmtId="167" fontId="0" fillId="0" borderId="5" xfId="0" applyNumberFormat="1" applyFont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167" fontId="0" fillId="0" borderId="18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2" fontId="0" fillId="0" borderId="7" xfId="0" applyNumberFormat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4" fontId="0" fillId="0" borderId="6" xfId="2" applyNumberFormat="1" applyFont="1" applyFill="1" applyBorder="1" applyAlignment="1" applyProtection="1">
      <alignment horizontal="center" vertical="center"/>
    </xf>
    <xf numFmtId="168" fontId="12" fillId="0" borderId="0" xfId="2" applyFill="1" applyAlignment="1">
      <alignment vertical="center"/>
    </xf>
    <xf numFmtId="168" fontId="0" fillId="0" borderId="0" xfId="2" applyFont="1" applyFill="1" applyAlignment="1">
      <alignment vertical="center"/>
    </xf>
    <xf numFmtId="0" fontId="0" fillId="0" borderId="0" xfId="0" applyFont="1" applyFill="1" applyAlignment="1">
      <alignment vertical="center"/>
    </xf>
    <xf numFmtId="166" fontId="0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7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67" fontId="0" fillId="0" borderId="24" xfId="0" applyNumberFormat="1" applyFon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169" fontId="0" fillId="0" borderId="29" xfId="2" applyNumberFormat="1" applyFont="1" applyFill="1" applyBorder="1" applyAlignment="1" applyProtection="1">
      <alignment horizontal="center" vertical="center"/>
    </xf>
    <xf numFmtId="168" fontId="0" fillId="0" borderId="0" xfId="0" applyNumberFormat="1" applyFont="1" applyAlignment="1">
      <alignment vertical="center"/>
    </xf>
    <xf numFmtId="168" fontId="12" fillId="0" borderId="0" xfId="2" applyAlignment="1">
      <alignment vertical="center"/>
    </xf>
    <xf numFmtId="168" fontId="2" fillId="0" borderId="0" xfId="2" applyFont="1" applyAlignment="1">
      <alignment vertical="center"/>
    </xf>
    <xf numFmtId="167" fontId="14" fillId="0" borderId="5" xfId="0" applyNumberFormat="1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4" fontId="14" fillId="0" borderId="6" xfId="2" applyNumberFormat="1" applyFont="1" applyFill="1" applyBorder="1" applyAlignment="1" applyProtection="1">
      <alignment horizontal="center" vertical="center"/>
    </xf>
    <xf numFmtId="167" fontId="12" fillId="0" borderId="5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7" fontId="0" fillId="0" borderId="18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12" fillId="0" borderId="0" xfId="3" applyAlignment="1">
      <alignment vertical="center"/>
    </xf>
    <xf numFmtId="0" fontId="12" fillId="0" borderId="0" xfId="3" applyAlignment="1">
      <alignment horizontal="center" vertical="center"/>
    </xf>
    <xf numFmtId="0" fontId="12" fillId="0" borderId="0" xfId="3" applyAlignment="1">
      <alignment vertical="center" wrapText="1"/>
    </xf>
    <xf numFmtId="0" fontId="12" fillId="0" borderId="0" xfId="3" applyAlignment="1">
      <alignment horizontal="center" vertical="center" wrapText="1"/>
    </xf>
    <xf numFmtId="0" fontId="2" fillId="0" borderId="0" xfId="3" applyFont="1" applyAlignment="1">
      <alignment horizontal="right" vertical="center"/>
    </xf>
    <xf numFmtId="170" fontId="12" fillId="0" borderId="0" xfId="3" applyNumberForma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31" xfId="3" applyFont="1" applyBorder="1" applyAlignment="1">
      <alignment horizontal="center" vertical="center"/>
    </xf>
    <xf numFmtId="0" fontId="2" fillId="0" borderId="32" xfId="3" applyFont="1" applyBorder="1" applyAlignment="1">
      <alignment horizontal="center" vertical="center" wrapText="1"/>
    </xf>
    <xf numFmtId="0" fontId="2" fillId="0" borderId="32" xfId="3" applyFont="1" applyBorder="1" applyAlignment="1">
      <alignment horizontal="center" vertical="center"/>
    </xf>
    <xf numFmtId="0" fontId="2" fillId="0" borderId="33" xfId="3" applyFont="1" applyBorder="1" applyAlignment="1">
      <alignment horizontal="center" vertical="center" wrapText="1"/>
    </xf>
    <xf numFmtId="0" fontId="2" fillId="0" borderId="34" xfId="3" applyFont="1" applyBorder="1" applyAlignment="1">
      <alignment horizontal="center" vertical="center"/>
    </xf>
    <xf numFmtId="0" fontId="2" fillId="0" borderId="35" xfId="3" applyFont="1" applyBorder="1" applyAlignment="1">
      <alignment horizontal="center" vertical="center" wrapText="1"/>
    </xf>
    <xf numFmtId="0" fontId="2" fillId="0" borderId="35" xfId="3" applyFont="1" applyBorder="1" applyAlignment="1">
      <alignment horizontal="left" vertical="center" wrapText="1"/>
    </xf>
    <xf numFmtId="167" fontId="12" fillId="0" borderId="35" xfId="3" applyNumberFormat="1" applyBorder="1" applyAlignment="1">
      <alignment horizontal="center" vertical="center"/>
    </xf>
    <xf numFmtId="4" fontId="12" fillId="0" borderId="35" xfId="3" applyNumberFormat="1" applyBorder="1" applyAlignment="1">
      <alignment horizontal="center" vertical="center"/>
    </xf>
    <xf numFmtId="4" fontId="12" fillId="0" borderId="36" xfId="3" applyNumberFormat="1" applyBorder="1" applyAlignment="1">
      <alignment horizontal="center" vertical="center"/>
    </xf>
    <xf numFmtId="0" fontId="12" fillId="0" borderId="34" xfId="3" applyBorder="1" applyAlignment="1">
      <alignment horizontal="center" vertical="center"/>
    </xf>
    <xf numFmtId="2" fontId="12" fillId="0" borderId="35" xfId="3" applyNumberFormat="1" applyBorder="1" applyAlignment="1">
      <alignment horizontal="left" vertical="center" wrapText="1"/>
    </xf>
    <xf numFmtId="0" fontId="2" fillId="0" borderId="0" xfId="3" applyFont="1" applyAlignment="1">
      <alignment vertical="center" wrapText="1"/>
    </xf>
    <xf numFmtId="0" fontId="2" fillId="0" borderId="0" xfId="3" applyFont="1" applyAlignment="1">
      <alignment horizontal="center" vertical="center" wrapText="1"/>
    </xf>
    <xf numFmtId="4" fontId="2" fillId="0" borderId="0" xfId="3" applyNumberFormat="1" applyFont="1" applyAlignment="1">
      <alignment horizontal="center" vertical="center"/>
    </xf>
    <xf numFmtId="4" fontId="2" fillId="0" borderId="0" xfId="3" applyNumberFormat="1" applyFont="1" applyAlignment="1">
      <alignment horizontal="right" vertical="center"/>
    </xf>
    <xf numFmtId="0" fontId="2" fillId="0" borderId="0" xfId="3" applyFont="1" applyAlignment="1">
      <alignment vertical="center"/>
    </xf>
    <xf numFmtId="4" fontId="12" fillId="0" borderId="0" xfId="3" applyNumberFormat="1" applyAlignment="1">
      <alignment horizontal="center" vertical="center"/>
    </xf>
    <xf numFmtId="0" fontId="16" fillId="0" borderId="0" xfId="4" applyAlignment="1">
      <alignment vertical="center"/>
    </xf>
    <xf numFmtId="0" fontId="17" fillId="0" borderId="40" xfId="4" applyFont="1" applyBorder="1" applyAlignment="1">
      <alignment horizontal="centerContinuous" vertical="center"/>
    </xf>
    <xf numFmtId="0" fontId="17" fillId="0" borderId="41" xfId="4" applyFont="1" applyBorder="1" applyAlignment="1">
      <alignment horizontal="centerContinuous" vertical="center"/>
    </xf>
    <xf numFmtId="0" fontId="17" fillId="0" borderId="42" xfId="4" applyFont="1" applyBorder="1" applyAlignment="1">
      <alignment horizontal="centerContinuous" vertical="center"/>
    </xf>
    <xf numFmtId="0" fontId="17" fillId="0" borderId="43" xfId="4" applyFont="1" applyBorder="1" applyAlignment="1">
      <alignment horizontal="center" vertical="center"/>
    </xf>
    <xf numFmtId="0" fontId="17" fillId="0" borderId="0" xfId="4" applyFont="1" applyAlignment="1">
      <alignment vertical="center"/>
    </xf>
    <xf numFmtId="0" fontId="17" fillId="0" borderId="35" xfId="4" applyFont="1" applyBorder="1" applyAlignment="1">
      <alignment horizontal="center" vertical="center"/>
    </xf>
    <xf numFmtId="0" fontId="17" fillId="0" borderId="2" xfId="4" applyFont="1" applyBorder="1" applyAlignment="1">
      <alignment horizontal="center" vertical="center"/>
    </xf>
    <xf numFmtId="0" fontId="16" fillId="0" borderId="44" xfId="4" applyBorder="1" applyAlignment="1">
      <alignment vertical="center"/>
    </xf>
    <xf numFmtId="0" fontId="16" fillId="0" borderId="1" xfId="4" applyBorder="1" applyAlignment="1">
      <alignment vertical="center"/>
    </xf>
    <xf numFmtId="0" fontId="16" fillId="0" borderId="2" xfId="4" applyBorder="1" applyAlignment="1">
      <alignment vertical="center"/>
    </xf>
    <xf numFmtId="0" fontId="16" fillId="0" borderId="45" xfId="4" applyBorder="1" applyAlignment="1">
      <alignment vertical="center"/>
    </xf>
    <xf numFmtId="0" fontId="16" fillId="0" borderId="46" xfId="4" applyBorder="1" applyAlignment="1">
      <alignment vertical="center"/>
    </xf>
    <xf numFmtId="0" fontId="16" fillId="0" borderId="47" xfId="4" applyBorder="1" applyAlignment="1">
      <alignment vertical="center"/>
    </xf>
    <xf numFmtId="0" fontId="17" fillId="0" borderId="0" xfId="4" applyFont="1" applyAlignment="1">
      <alignment horizontal="left" vertical="center"/>
    </xf>
    <xf numFmtId="0" fontId="17" fillId="0" borderId="0" xfId="4" applyFont="1" applyAlignment="1">
      <alignment horizontal="right" vertical="center"/>
    </xf>
    <xf numFmtId="4" fontId="17" fillId="0" borderId="0" xfId="4" applyNumberFormat="1" applyFont="1" applyAlignment="1">
      <alignment horizontal="center" vertical="center"/>
    </xf>
    <xf numFmtId="10" fontId="17" fillId="0" borderId="0" xfId="4" applyNumberFormat="1" applyFont="1" applyAlignment="1">
      <alignment vertical="center"/>
    </xf>
    <xf numFmtId="0" fontId="16" fillId="0" borderId="0" xfId="4" applyAlignment="1">
      <alignment horizontal="left" vertical="center"/>
    </xf>
    <xf numFmtId="0" fontId="18" fillId="0" borderId="0" xfId="4" applyFont="1" applyAlignment="1">
      <alignment vertical="center"/>
    </xf>
    <xf numFmtId="0" fontId="2" fillId="0" borderId="48" xfId="3" applyFont="1" applyBorder="1" applyAlignment="1">
      <alignment horizontal="center" vertical="center"/>
    </xf>
    <xf numFmtId="167" fontId="2" fillId="0" borderId="44" xfId="3" applyNumberFormat="1" applyFont="1" applyBorder="1" applyAlignment="1">
      <alignment horizontal="center" vertical="center"/>
    </xf>
    <xf numFmtId="2" fontId="2" fillId="0" borderId="44" xfId="3" applyNumberFormat="1" applyFont="1" applyBorder="1" applyAlignment="1">
      <alignment horizontal="left" vertical="center" wrapText="1"/>
    </xf>
    <xf numFmtId="4" fontId="2" fillId="0" borderId="44" xfId="3" applyNumberFormat="1" applyFont="1" applyBorder="1" applyAlignment="1">
      <alignment horizontal="center" vertical="center"/>
    </xf>
    <xf numFmtId="4" fontId="2" fillId="0" borderId="44" xfId="3" applyNumberFormat="1" applyFont="1" applyBorder="1" applyAlignment="1">
      <alignment horizontal="right" vertical="center"/>
    </xf>
    <xf numFmtId="4" fontId="2" fillId="0" borderId="49" xfId="3" applyNumberFormat="1" applyFont="1" applyBorder="1" applyAlignment="1">
      <alignment horizontal="center" vertical="center"/>
    </xf>
    <xf numFmtId="0" fontId="2" fillId="0" borderId="37" xfId="3" applyFont="1" applyBorder="1" applyAlignment="1">
      <alignment horizontal="center" vertical="center"/>
    </xf>
    <xf numFmtId="167" fontId="2" fillId="0" borderId="38" xfId="3" applyNumberFormat="1" applyFont="1" applyBorder="1" applyAlignment="1">
      <alignment horizontal="center" vertical="center"/>
    </xf>
    <xf numFmtId="2" fontId="2" fillId="0" borderId="38" xfId="3" applyNumberFormat="1" applyFont="1" applyBorder="1" applyAlignment="1">
      <alignment horizontal="left" vertical="center" wrapText="1"/>
    </xf>
    <xf numFmtId="4" fontId="2" fillId="0" borderId="38" xfId="3" applyNumberFormat="1" applyFont="1" applyBorder="1" applyAlignment="1">
      <alignment horizontal="center" vertical="center"/>
    </xf>
    <xf numFmtId="4" fontId="2" fillId="0" borderId="38" xfId="3" applyNumberFormat="1" applyFont="1" applyBorder="1" applyAlignment="1">
      <alignment horizontal="right" vertical="center"/>
    </xf>
    <xf numFmtId="4" fontId="2" fillId="0" borderId="39" xfId="3" applyNumberFormat="1" applyFont="1" applyBorder="1" applyAlignment="1">
      <alignment horizontal="center" vertical="center"/>
    </xf>
    <xf numFmtId="0" fontId="15" fillId="0" borderId="40" xfId="4" applyFont="1" applyBorder="1" applyAlignment="1">
      <alignment horizontal="centerContinuous" vertical="center"/>
    </xf>
    <xf numFmtId="0" fontId="1" fillId="0" borderId="1" xfId="4" applyFont="1" applyBorder="1" applyAlignment="1">
      <alignment vertical="center"/>
    </xf>
    <xf numFmtId="0" fontId="2" fillId="0" borderId="0" xfId="3" applyFont="1" applyAlignment="1">
      <alignment horizontal="left" vertical="center"/>
    </xf>
    <xf numFmtId="0" fontId="12" fillId="0" borderId="0" xfId="3" quotePrefix="1" applyAlignment="1">
      <alignment horizontal="left" vertical="center"/>
    </xf>
    <xf numFmtId="0" fontId="12" fillId="3" borderId="34" xfId="3" applyFill="1" applyBorder="1" applyAlignment="1">
      <alignment horizontal="center" vertical="center"/>
    </xf>
    <xf numFmtId="167" fontId="12" fillId="3" borderId="35" xfId="3" applyNumberFormat="1" applyFill="1" applyBorder="1" applyAlignment="1">
      <alignment horizontal="center" vertical="center"/>
    </xf>
    <xf numFmtId="2" fontId="12" fillId="3" borderId="35" xfId="3" applyNumberFormat="1" applyFill="1" applyBorder="1" applyAlignment="1">
      <alignment horizontal="left" vertical="center" wrapText="1"/>
    </xf>
    <xf numFmtId="4" fontId="12" fillId="3" borderId="35" xfId="3" applyNumberFormat="1" applyFill="1" applyBorder="1" applyAlignment="1">
      <alignment horizontal="center" vertical="center"/>
    </xf>
    <xf numFmtId="4" fontId="12" fillId="3" borderId="36" xfId="3" applyNumberFormat="1" applyFill="1" applyBorder="1" applyAlignment="1">
      <alignment horizontal="center" vertical="center"/>
    </xf>
    <xf numFmtId="0" fontId="12" fillId="3" borderId="0" xfId="3" applyFill="1" applyAlignment="1">
      <alignment horizontal="center" vertical="center"/>
    </xf>
    <xf numFmtId="2" fontId="2" fillId="0" borderId="3" xfId="0" applyNumberFormat="1" applyFont="1" applyBorder="1" applyAlignment="1">
      <alignment horizontal="left" vertical="center"/>
    </xf>
    <xf numFmtId="2" fontId="13" fillId="0" borderId="4" xfId="0" applyNumberFormat="1" applyFont="1" applyBorder="1" applyAlignment="1">
      <alignment horizontal="left" vertical="center"/>
    </xf>
    <xf numFmtId="2" fontId="13" fillId="0" borderId="8" xfId="0" applyNumberFormat="1" applyFont="1" applyBorder="1" applyAlignment="1">
      <alignment horizontal="left" vertical="center"/>
    </xf>
    <xf numFmtId="2" fontId="12" fillId="0" borderId="3" xfId="0" applyNumberFormat="1" applyFont="1" applyBorder="1" applyAlignment="1">
      <alignment horizontal="left" vertical="center"/>
    </xf>
    <xf numFmtId="2" fontId="0" fillId="0" borderId="4" xfId="0" applyNumberFormat="1" applyFont="1" applyBorder="1" applyAlignment="1">
      <alignment horizontal="left" vertical="center"/>
    </xf>
    <xf numFmtId="2" fontId="0" fillId="0" borderId="8" xfId="0" applyNumberFormat="1" applyFont="1" applyBorder="1" applyAlignment="1">
      <alignment horizontal="left" vertical="center"/>
    </xf>
    <xf numFmtId="167" fontId="4" fillId="0" borderId="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left" vertical="center"/>
    </xf>
    <xf numFmtId="2" fontId="2" fillId="0" borderId="8" xfId="0" applyNumberFormat="1" applyFont="1" applyBorder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left" vertical="center"/>
    </xf>
    <xf numFmtId="167" fontId="9" fillId="0" borderId="16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left" vertical="center"/>
    </xf>
    <xf numFmtId="2" fontId="0" fillId="0" borderId="25" xfId="0" applyNumberFormat="1" applyBorder="1" applyAlignment="1">
      <alignment horizontal="left" vertical="center"/>
    </xf>
    <xf numFmtId="2" fontId="0" fillId="0" borderId="26" xfId="0" applyNumberFormat="1" applyBorder="1" applyAlignment="1">
      <alignment horizontal="left" vertical="center"/>
    </xf>
    <xf numFmtId="2" fontId="0" fillId="0" borderId="27" xfId="0" applyNumberFormat="1" applyBorder="1" applyAlignment="1">
      <alignment horizontal="left" vertical="center"/>
    </xf>
    <xf numFmtId="167" fontId="0" fillId="0" borderId="0" xfId="0" applyNumberFormat="1" applyAlignment="1">
      <alignment horizontal="left" vertical="center"/>
    </xf>
    <xf numFmtId="2" fontId="2" fillId="0" borderId="3" xfId="0" applyNumberFormat="1" applyFont="1" applyFill="1" applyBorder="1" applyAlignment="1">
      <alignment horizontal="left" vertical="center"/>
    </xf>
    <xf numFmtId="2" fontId="2" fillId="0" borderId="4" xfId="0" applyNumberFormat="1" applyFont="1" applyFill="1" applyBorder="1" applyAlignment="1">
      <alignment horizontal="left" vertical="center"/>
    </xf>
    <xf numFmtId="2" fontId="2" fillId="0" borderId="8" xfId="0" applyNumberFormat="1" applyFont="1" applyFill="1" applyBorder="1" applyAlignment="1">
      <alignment horizontal="left" vertical="center"/>
    </xf>
    <xf numFmtId="2" fontId="0" fillId="0" borderId="3" xfId="0" applyNumberFormat="1" applyFont="1" applyFill="1" applyBorder="1" applyAlignment="1">
      <alignment horizontal="left" vertical="center"/>
    </xf>
    <xf numFmtId="2" fontId="0" fillId="0" borderId="4" xfId="0" applyNumberFormat="1" applyFont="1" applyFill="1" applyBorder="1" applyAlignment="1">
      <alignment horizontal="left" vertical="center"/>
    </xf>
    <xf numFmtId="2" fontId="0" fillId="0" borderId="8" xfId="0" applyNumberFormat="1" applyFont="1" applyFill="1" applyBorder="1" applyAlignment="1">
      <alignment horizontal="left" vertical="center"/>
    </xf>
    <xf numFmtId="2" fontId="0" fillId="0" borderId="3" xfId="0" applyNumberFormat="1" applyBorder="1" applyAlignment="1">
      <alignment horizontal="left" vertical="center"/>
    </xf>
    <xf numFmtId="2" fontId="0" fillId="0" borderId="4" xfId="0" applyNumberFormat="1" applyBorder="1" applyAlignment="1">
      <alignment horizontal="left" vertical="center"/>
    </xf>
    <xf numFmtId="2" fontId="0" fillId="0" borderId="8" xfId="0" applyNumberForma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4" fontId="5" fillId="2" borderId="2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17" fillId="0" borderId="0" xfId="4" applyFont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16" fillId="0" borderId="0" xfId="4" applyAlignment="1">
      <alignment horizontal="center" vertical="center"/>
    </xf>
    <xf numFmtId="0" fontId="17" fillId="0" borderId="32" xfId="4" applyFont="1" applyBorder="1" applyAlignment="1">
      <alignment horizontal="center" vertical="center"/>
    </xf>
    <xf numFmtId="0" fontId="17" fillId="0" borderId="35" xfId="4" applyFont="1" applyBorder="1" applyAlignment="1">
      <alignment horizontal="center" vertical="center"/>
    </xf>
    <xf numFmtId="0" fontId="17" fillId="0" borderId="40" xfId="4" applyFont="1" applyBorder="1" applyAlignment="1">
      <alignment horizontal="center" vertical="center"/>
    </xf>
    <xf numFmtId="0" fontId="17" fillId="0" borderId="42" xfId="4" applyFont="1" applyBorder="1" applyAlignment="1">
      <alignment horizontal="center" vertical="center"/>
    </xf>
    <xf numFmtId="0" fontId="17" fillId="0" borderId="43" xfId="4" applyFont="1" applyBorder="1" applyAlignment="1">
      <alignment horizontal="center" vertical="center" wrapText="1"/>
    </xf>
    <xf numFmtId="0" fontId="17" fillId="0" borderId="2" xfId="4" applyFont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/>
    </xf>
    <xf numFmtId="0" fontId="17" fillId="0" borderId="36" xfId="4" applyFont="1" applyBorder="1" applyAlignment="1">
      <alignment horizontal="center" vertical="center"/>
    </xf>
    <xf numFmtId="0" fontId="16" fillId="0" borderId="34" xfId="4" applyBorder="1" applyAlignment="1">
      <alignment horizontal="left" vertical="center"/>
    </xf>
    <xf numFmtId="4" fontId="16" fillId="0" borderId="35" xfId="4" applyNumberFormat="1" applyBorder="1" applyAlignment="1">
      <alignment horizontal="center" vertical="center"/>
    </xf>
    <xf numFmtId="10" fontId="16" fillId="0" borderId="36" xfId="4" applyNumberFormat="1" applyBorder="1" applyAlignment="1">
      <alignment horizontal="center" vertical="center"/>
    </xf>
    <xf numFmtId="0" fontId="16" fillId="0" borderId="37" xfId="4" applyBorder="1" applyAlignment="1">
      <alignment horizontal="left" vertical="center"/>
    </xf>
    <xf numFmtId="4" fontId="16" fillId="0" borderId="38" xfId="4" applyNumberFormat="1" applyBorder="1" applyAlignment="1">
      <alignment horizontal="center" vertical="center"/>
    </xf>
    <xf numFmtId="10" fontId="16" fillId="0" borderId="39" xfId="4" applyNumberFormat="1" applyBorder="1" applyAlignment="1">
      <alignment horizontal="center" vertical="center"/>
    </xf>
  </cellXfs>
  <cellStyles count="5">
    <cellStyle name="Normal" xfId="0" builtinId="0"/>
    <cellStyle name="Normal 2" xfId="3" xr:uid="{C247430F-1222-4FAB-9795-951C2B560359}"/>
    <cellStyle name="Normal 2 2" xfId="4" xr:uid="{F516B86B-7BAD-4293-ABBD-7D7369543075}"/>
    <cellStyle name="Título 1 1" xfId="1" xr:uid="{00000000-0005-0000-0000-000001000000}"/>
    <cellStyle name="Vírgula" xfId="2" builtinId="3"/>
  </cellStyles>
  <dxfs count="6">
    <dxf>
      <font>
        <b val="0"/>
        <condense val="0"/>
        <extend val="0"/>
        <color indexed="30"/>
      </font>
      <fill>
        <patternFill patternType="solid">
          <fgColor indexed="64"/>
          <bgColor indexed="30"/>
        </patternFill>
      </fill>
    </dxf>
    <dxf>
      <font>
        <b val="0"/>
        <condense val="0"/>
        <extend val="0"/>
        <color indexed="30"/>
      </font>
      <fill>
        <patternFill patternType="solid">
          <fgColor indexed="64"/>
          <bgColor indexed="30"/>
        </patternFill>
      </fill>
    </dxf>
    <dxf>
      <font>
        <b val="0"/>
        <condense val="0"/>
        <extend val="0"/>
        <color indexed="30"/>
      </font>
      <fill>
        <patternFill patternType="solid">
          <fgColor indexed="64"/>
          <bgColor indexed="30"/>
        </patternFill>
      </fill>
    </dxf>
    <dxf>
      <font>
        <b val="0"/>
        <condense val="0"/>
        <extend val="0"/>
        <color indexed="30"/>
      </font>
      <fill>
        <patternFill patternType="solid">
          <fgColor indexed="64"/>
          <bgColor indexed="30"/>
        </patternFill>
      </fill>
    </dxf>
    <dxf>
      <font>
        <b val="0"/>
        <condense val="0"/>
        <extend val="0"/>
        <color indexed="30"/>
      </font>
      <fill>
        <patternFill patternType="solid">
          <fgColor indexed="64"/>
          <bgColor indexed="30"/>
        </patternFill>
      </fill>
    </dxf>
    <dxf>
      <font>
        <b val="0"/>
        <condense val="0"/>
        <extend val="0"/>
        <color indexed="30"/>
      </font>
      <fill>
        <patternFill patternType="solid">
          <fgColor indexed="64"/>
          <bgColor indexed="3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57150</xdr:rowOff>
    </xdr:from>
    <xdr:to>
      <xdr:col>2</xdr:col>
      <xdr:colOff>428625</xdr:colOff>
      <xdr:row>4</xdr:row>
      <xdr:rowOff>0</xdr:rowOff>
    </xdr:to>
    <xdr:pic>
      <xdr:nvPicPr>
        <xdr:cNvPr id="1604" name="Imagem 2" descr="Logo - Ferraz.jpg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28600" y="209550"/>
          <a:ext cx="11144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133350</xdr:rowOff>
    </xdr:from>
    <xdr:to>
      <xdr:col>2</xdr:col>
      <xdr:colOff>133350</xdr:colOff>
      <xdr:row>6</xdr:row>
      <xdr:rowOff>66675</xdr:rowOff>
    </xdr:to>
    <xdr:pic>
      <xdr:nvPicPr>
        <xdr:cNvPr id="2" name="Imagem 2" descr="Logo - Ferraz.jpg">
          <a:extLst>
            <a:ext uri="{FF2B5EF4-FFF2-40B4-BE49-F238E27FC236}">
              <a16:creationId xmlns:a16="http://schemas.microsoft.com/office/drawing/2014/main" id="{71398AAC-ACB4-44A3-846A-7C3687C0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95275"/>
          <a:ext cx="752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104775</xdr:rowOff>
    </xdr:from>
    <xdr:to>
      <xdr:col>1</xdr:col>
      <xdr:colOff>914400</xdr:colOff>
      <xdr:row>5</xdr:row>
      <xdr:rowOff>114300</xdr:rowOff>
    </xdr:to>
    <xdr:pic>
      <xdr:nvPicPr>
        <xdr:cNvPr id="2" name="Imagem 2" descr="Logo - Ferraz.jpg">
          <a:extLst>
            <a:ext uri="{FF2B5EF4-FFF2-40B4-BE49-F238E27FC236}">
              <a16:creationId xmlns:a16="http://schemas.microsoft.com/office/drawing/2014/main" id="{961D9F31-8C40-42CE-810F-5EC57C14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95275"/>
          <a:ext cx="752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115"/>
  <sheetViews>
    <sheetView showGridLines="0" showZeros="0" topLeftCell="A98" zoomScale="80" zoomScaleNormal="80" workbookViewId="0">
      <selection activeCell="K115" sqref="K115"/>
    </sheetView>
  </sheetViews>
  <sheetFormatPr defaultColWidth="11.44140625" defaultRowHeight="13.2"/>
  <cols>
    <col min="1" max="1" width="0.33203125" style="2" customWidth="1"/>
    <col min="2" max="2" width="13.44140625" style="9" customWidth="1"/>
    <col min="3" max="3" width="9.44140625" style="2" customWidth="1"/>
    <col min="4" max="4" width="16.6640625" style="2" customWidth="1"/>
    <col min="5" max="6" width="15.5546875" style="2" customWidth="1"/>
    <col min="7" max="7" width="24.109375" style="2" customWidth="1"/>
    <col min="8" max="8" width="8.88671875" style="2" customWidth="1"/>
    <col min="9" max="9" width="15.44140625" style="2" customWidth="1"/>
    <col min="10" max="10" width="8.88671875" style="4" hidden="1" customWidth="1"/>
    <col min="11" max="11" width="8.6640625" style="2" customWidth="1"/>
    <col min="12" max="12" width="13.6640625" style="2" customWidth="1"/>
    <col min="13" max="13" width="11.33203125" style="2" customWidth="1"/>
    <col min="14" max="14" width="14.5546875" style="2"/>
    <col min="15" max="16384" width="11.44140625" style="2"/>
  </cols>
  <sheetData>
    <row r="2" spans="2:15" s="5" customFormat="1" ht="62.25" customHeight="1">
      <c r="B2" s="134"/>
      <c r="C2" s="134"/>
      <c r="D2" s="156" t="s">
        <v>0</v>
      </c>
      <c r="E2" s="157"/>
      <c r="F2" s="157"/>
      <c r="G2" s="158"/>
      <c r="H2" s="158"/>
      <c r="I2" s="158"/>
      <c r="J2" s="1"/>
    </row>
    <row r="3" spans="2:15" s="6" customFormat="1" ht="15.75" customHeight="1">
      <c r="B3" s="134"/>
      <c r="C3" s="134"/>
      <c r="D3" s="159"/>
      <c r="E3" s="159"/>
      <c r="F3" s="159"/>
      <c r="G3" s="160" t="s">
        <v>1</v>
      </c>
      <c r="H3" s="160"/>
      <c r="I3" s="160"/>
      <c r="J3" s="1"/>
    </row>
    <row r="4" spans="2:15" s="7" customFormat="1" ht="15.6">
      <c r="B4" s="134"/>
      <c r="C4" s="134"/>
      <c r="D4" s="10"/>
      <c r="E4" s="26"/>
      <c r="F4" s="26"/>
      <c r="G4" s="161" t="s">
        <v>112</v>
      </c>
      <c r="H4" s="161"/>
      <c r="I4" s="161"/>
      <c r="J4" s="4"/>
    </row>
    <row r="5" spans="2:15" s="7" customFormat="1" ht="21" customHeight="1">
      <c r="B5" s="11"/>
      <c r="D5" s="12"/>
      <c r="E5" s="27" t="s">
        <v>2</v>
      </c>
      <c r="F5" s="28"/>
      <c r="G5" s="29"/>
      <c r="H5" s="29"/>
      <c r="I5" s="35"/>
      <c r="J5" s="4"/>
    </row>
    <row r="6" spans="2:15" ht="18" customHeight="1">
      <c r="B6" s="13" t="s">
        <v>3</v>
      </c>
      <c r="C6" s="14"/>
      <c r="D6" s="14"/>
      <c r="E6" s="14"/>
      <c r="F6" s="30"/>
      <c r="G6" s="31" t="s">
        <v>4</v>
      </c>
      <c r="H6" s="162" t="s">
        <v>5</v>
      </c>
      <c r="I6" s="163"/>
      <c r="M6"/>
    </row>
    <row r="7" spans="2:15" ht="18" customHeight="1">
      <c r="B7" s="15" t="s">
        <v>6</v>
      </c>
      <c r="C7" s="16"/>
      <c r="D7" s="17"/>
      <c r="E7" s="17"/>
      <c r="F7" s="17"/>
      <c r="G7" s="32"/>
      <c r="H7" s="164" t="s">
        <v>7</v>
      </c>
      <c r="I7" s="165"/>
    </row>
    <row r="8" spans="2:15" ht="8.25" customHeight="1">
      <c r="B8" s="18"/>
      <c r="C8" s="19"/>
      <c r="D8" s="19"/>
      <c r="E8" s="19"/>
      <c r="F8" s="19"/>
      <c r="G8" s="19"/>
      <c r="H8" s="19"/>
      <c r="I8" s="19"/>
    </row>
    <row r="9" spans="2:15" s="8" customFormat="1" ht="15" customHeight="1">
      <c r="B9" s="141" t="s">
        <v>8</v>
      </c>
      <c r="C9" s="135" t="s">
        <v>9</v>
      </c>
      <c r="D9" s="135"/>
      <c r="E9" s="135"/>
      <c r="F9" s="135"/>
      <c r="G9" s="135"/>
      <c r="H9" s="135" t="s">
        <v>10</v>
      </c>
      <c r="I9" s="166" t="s">
        <v>11</v>
      </c>
      <c r="J9" s="4"/>
    </row>
    <row r="10" spans="2:15" s="8" customFormat="1" ht="15" customHeight="1">
      <c r="B10" s="141"/>
      <c r="C10" s="135"/>
      <c r="D10" s="135"/>
      <c r="E10" s="135"/>
      <c r="F10" s="135"/>
      <c r="G10" s="135"/>
      <c r="H10" s="135"/>
      <c r="I10" s="166"/>
      <c r="J10" s="4"/>
      <c r="L10" s="36"/>
    </row>
    <row r="11" spans="2:15" s="4" customFormat="1" ht="21" customHeight="1">
      <c r="B11" s="20">
        <v>25004</v>
      </c>
      <c r="C11" s="128" t="s">
        <v>12</v>
      </c>
      <c r="D11" s="137"/>
      <c r="E11" s="137"/>
      <c r="F11" s="137"/>
      <c r="G11" s="138"/>
      <c r="H11" s="33" t="s">
        <v>13</v>
      </c>
      <c r="I11" s="37">
        <v>16.27</v>
      </c>
      <c r="K11" s="4">
        <v>356.8</v>
      </c>
      <c r="L11" s="38">
        <f t="shared" ref="L11" si="0">K11*I11</f>
        <v>5805.1360000000004</v>
      </c>
      <c r="M11" s="43"/>
      <c r="N11" s="43">
        <f>B11</f>
        <v>25004</v>
      </c>
      <c r="O11" s="44"/>
    </row>
    <row r="12" spans="2:15" s="4" customFormat="1" ht="21" customHeight="1">
      <c r="B12" s="20" t="s">
        <v>14</v>
      </c>
      <c r="C12" s="131" t="s">
        <v>67</v>
      </c>
      <c r="D12" s="154"/>
      <c r="E12" s="154"/>
      <c r="F12" s="154"/>
      <c r="G12" s="155"/>
      <c r="H12" s="33"/>
      <c r="I12" s="37"/>
      <c r="L12" s="38"/>
      <c r="M12" s="43"/>
      <c r="N12" s="43" t="str">
        <f t="shared" ref="N12:N75" si="1">B12</f>
        <v>EDIF</v>
      </c>
      <c r="O12" s="44"/>
    </row>
    <row r="13" spans="2:15" s="4" customFormat="1" ht="21" customHeight="1">
      <c r="B13" s="20">
        <v>10401</v>
      </c>
      <c r="C13" s="128" t="s">
        <v>15</v>
      </c>
      <c r="D13" s="137"/>
      <c r="E13" s="137"/>
      <c r="F13" s="137"/>
      <c r="G13" s="138"/>
      <c r="H13" s="33" t="s">
        <v>13</v>
      </c>
      <c r="I13" s="37">
        <v>0.5</v>
      </c>
      <c r="K13" s="4">
        <v>53.52</v>
      </c>
      <c r="L13" s="38">
        <f>K13*I13</f>
        <v>26.76</v>
      </c>
      <c r="M13" s="43"/>
      <c r="N13" s="43">
        <f t="shared" si="1"/>
        <v>10401</v>
      </c>
      <c r="O13" s="44"/>
    </row>
    <row r="14" spans="2:15" s="4" customFormat="1" ht="21" customHeight="1">
      <c r="B14" s="20" t="s">
        <v>14</v>
      </c>
      <c r="C14" s="153" t="s">
        <v>16</v>
      </c>
      <c r="D14" s="154"/>
      <c r="E14" s="154"/>
      <c r="F14" s="154"/>
      <c r="G14" s="155"/>
      <c r="H14" s="33"/>
      <c r="I14" s="37"/>
      <c r="L14" s="38">
        <f t="shared" ref="L14:L17" si="2">K14*I14</f>
        <v>0</v>
      </c>
      <c r="M14" s="43"/>
      <c r="N14" s="43" t="str">
        <f t="shared" si="1"/>
        <v>EDIF</v>
      </c>
      <c r="O14" s="44"/>
    </row>
    <row r="15" spans="2:15" s="4" customFormat="1" ht="21" customHeight="1">
      <c r="B15" s="20">
        <v>65025</v>
      </c>
      <c r="C15" s="128" t="s">
        <v>70</v>
      </c>
      <c r="D15" s="137"/>
      <c r="E15" s="137"/>
      <c r="F15" s="137"/>
      <c r="G15" s="138"/>
      <c r="H15" s="55" t="s">
        <v>23</v>
      </c>
      <c r="I15" s="37">
        <v>32.799999999999997</v>
      </c>
      <c r="K15" s="4">
        <v>4.46</v>
      </c>
      <c r="L15" s="38">
        <f t="shared" si="2"/>
        <v>146.28799999999998</v>
      </c>
      <c r="M15" s="43"/>
      <c r="N15" s="43">
        <f t="shared" si="1"/>
        <v>65025</v>
      </c>
      <c r="O15" s="44"/>
    </row>
    <row r="16" spans="2:15" s="4" customFormat="1" ht="21" customHeight="1">
      <c r="B16" s="54" t="s">
        <v>14</v>
      </c>
      <c r="C16" s="131" t="s">
        <v>69</v>
      </c>
      <c r="D16" s="154"/>
      <c r="E16" s="154"/>
      <c r="F16" s="154"/>
      <c r="G16" s="155"/>
      <c r="H16" s="33"/>
      <c r="I16" s="37"/>
      <c r="L16" s="38">
        <f t="shared" si="2"/>
        <v>0</v>
      </c>
      <c r="M16" s="43"/>
      <c r="N16" s="43" t="str">
        <f t="shared" si="1"/>
        <v>EDIF</v>
      </c>
      <c r="O16" s="44"/>
    </row>
    <row r="17" spans="2:15" s="4" customFormat="1" ht="21" customHeight="1">
      <c r="B17" s="20">
        <v>66004</v>
      </c>
      <c r="C17" s="128" t="s">
        <v>71</v>
      </c>
      <c r="D17" s="137"/>
      <c r="E17" s="137"/>
      <c r="F17" s="137"/>
      <c r="G17" s="138"/>
      <c r="H17" s="55" t="s">
        <v>23</v>
      </c>
      <c r="I17" s="37">
        <v>32.799999999999997</v>
      </c>
      <c r="K17" s="4">
        <v>8.0299999999999994</v>
      </c>
      <c r="L17" s="38">
        <f t="shared" si="2"/>
        <v>263.38399999999996</v>
      </c>
      <c r="M17" s="43"/>
      <c r="N17" s="43">
        <f t="shared" si="1"/>
        <v>66004</v>
      </c>
      <c r="O17" s="44"/>
    </row>
    <row r="18" spans="2:15" s="4" customFormat="1" ht="21" customHeight="1">
      <c r="B18" s="54" t="s">
        <v>14</v>
      </c>
      <c r="C18" s="131" t="s">
        <v>69</v>
      </c>
      <c r="D18" s="154"/>
      <c r="E18" s="154"/>
      <c r="F18" s="154"/>
      <c r="G18" s="155"/>
      <c r="H18" s="33"/>
      <c r="I18" s="37"/>
      <c r="L18" s="38"/>
      <c r="M18" s="43"/>
      <c r="N18" s="43" t="str">
        <f t="shared" si="1"/>
        <v>EDIF</v>
      </c>
      <c r="O18" s="44"/>
    </row>
    <row r="19" spans="2:15" s="4" customFormat="1" ht="21" customHeight="1">
      <c r="B19" s="20">
        <v>10105</v>
      </c>
      <c r="C19" s="128" t="s">
        <v>77</v>
      </c>
      <c r="D19" s="137"/>
      <c r="E19" s="137"/>
      <c r="F19" s="137"/>
      <c r="G19" s="138"/>
      <c r="H19" s="55" t="s">
        <v>13</v>
      </c>
      <c r="I19" s="37">
        <v>31.55</v>
      </c>
      <c r="K19" s="4">
        <v>7.55</v>
      </c>
      <c r="L19" s="39">
        <f t="shared" ref="L19:L22" si="3">K19*I19</f>
        <v>238.20249999999999</v>
      </c>
      <c r="M19" s="43"/>
      <c r="N19" s="43">
        <f t="shared" si="1"/>
        <v>10105</v>
      </c>
      <c r="O19" s="44"/>
    </row>
    <row r="20" spans="2:15" s="4" customFormat="1" ht="21" customHeight="1">
      <c r="B20" s="54" t="s">
        <v>14</v>
      </c>
      <c r="C20" s="131" t="s">
        <v>68</v>
      </c>
      <c r="D20" s="154"/>
      <c r="E20" s="154"/>
      <c r="F20" s="154"/>
      <c r="G20" s="155"/>
      <c r="H20" s="33"/>
      <c r="I20" s="37"/>
      <c r="L20" s="40"/>
      <c r="M20" s="43"/>
      <c r="N20" s="43" t="str">
        <f t="shared" si="1"/>
        <v>EDIF</v>
      </c>
      <c r="O20" s="44"/>
    </row>
    <row r="21" spans="2:15" s="4" customFormat="1" ht="21" customHeight="1">
      <c r="B21" s="54"/>
      <c r="C21" s="131" t="s">
        <v>113</v>
      </c>
      <c r="D21" s="154"/>
      <c r="E21" s="154"/>
      <c r="F21" s="154"/>
      <c r="G21" s="155"/>
      <c r="H21" s="33"/>
      <c r="I21" s="37"/>
      <c r="L21" s="40"/>
      <c r="M21" s="43"/>
      <c r="N21" s="43">
        <f t="shared" si="1"/>
        <v>0</v>
      </c>
      <c r="O21" s="44"/>
    </row>
    <row r="22" spans="2:15" s="4" customFormat="1" ht="21" customHeight="1">
      <c r="B22" s="20">
        <v>10110</v>
      </c>
      <c r="C22" s="128" t="s">
        <v>78</v>
      </c>
      <c r="D22" s="137"/>
      <c r="E22" s="137"/>
      <c r="F22" s="137"/>
      <c r="G22" s="138"/>
      <c r="H22" s="55" t="s">
        <v>13</v>
      </c>
      <c r="I22" s="37">
        <v>631</v>
      </c>
      <c r="K22" s="4">
        <v>1.27</v>
      </c>
      <c r="L22" s="39">
        <f t="shared" si="3"/>
        <v>801.37</v>
      </c>
      <c r="M22" s="43"/>
      <c r="N22" s="43">
        <f t="shared" si="1"/>
        <v>10110</v>
      </c>
      <c r="O22" s="44"/>
    </row>
    <row r="23" spans="2:15" s="4" customFormat="1" ht="21" customHeight="1">
      <c r="B23" s="54" t="s">
        <v>14</v>
      </c>
      <c r="C23" s="131" t="s">
        <v>72</v>
      </c>
      <c r="D23" s="154"/>
      <c r="E23" s="154"/>
      <c r="F23" s="154"/>
      <c r="G23" s="155"/>
      <c r="H23" s="33"/>
      <c r="I23" s="37"/>
      <c r="L23" s="40"/>
      <c r="M23" s="43"/>
      <c r="N23" s="43" t="str">
        <f t="shared" si="1"/>
        <v>EDIF</v>
      </c>
      <c r="O23" s="44"/>
    </row>
    <row r="24" spans="2:15" s="4" customFormat="1" ht="21" customHeight="1">
      <c r="B24" s="21">
        <v>20506</v>
      </c>
      <c r="C24" s="128" t="s">
        <v>79</v>
      </c>
      <c r="D24" s="137"/>
      <c r="E24" s="137"/>
      <c r="F24" s="137"/>
      <c r="G24" s="138"/>
      <c r="H24" s="33" t="s">
        <v>13</v>
      </c>
      <c r="I24" s="37">
        <v>0.5</v>
      </c>
      <c r="K24" s="4">
        <v>401.07</v>
      </c>
      <c r="L24" s="38">
        <f t="shared" ref="L24:L38" si="4">K24*I24</f>
        <v>200.535</v>
      </c>
      <c r="M24" s="43"/>
      <c r="N24" s="43">
        <f t="shared" si="1"/>
        <v>20506</v>
      </c>
      <c r="O24" s="44"/>
    </row>
    <row r="25" spans="2:15" s="4" customFormat="1" ht="21" customHeight="1">
      <c r="B25" s="20" t="s">
        <v>14</v>
      </c>
      <c r="C25" s="131" t="s">
        <v>115</v>
      </c>
      <c r="D25" s="154"/>
      <c r="E25" s="154"/>
      <c r="F25" s="154"/>
      <c r="G25" s="155"/>
      <c r="H25" s="33"/>
      <c r="I25" s="37"/>
      <c r="L25" s="38">
        <f t="shared" si="4"/>
        <v>0</v>
      </c>
      <c r="M25" s="43"/>
      <c r="N25" s="43" t="str">
        <f t="shared" si="1"/>
        <v>EDIF</v>
      </c>
      <c r="O25" s="44"/>
    </row>
    <row r="26" spans="2:15" s="4" customFormat="1" ht="21" customHeight="1">
      <c r="B26" s="20">
        <v>130204</v>
      </c>
      <c r="C26" s="128" t="s">
        <v>80</v>
      </c>
      <c r="D26" s="137"/>
      <c r="E26" s="137"/>
      <c r="F26" s="137"/>
      <c r="G26" s="138"/>
      <c r="H26" s="55" t="s">
        <v>23</v>
      </c>
      <c r="I26" s="37">
        <v>82</v>
      </c>
      <c r="K26" s="4">
        <v>4.8899999999999997</v>
      </c>
      <c r="L26" s="38">
        <f t="shared" si="4"/>
        <v>400.97999999999996</v>
      </c>
      <c r="M26" s="43"/>
      <c r="N26" s="43">
        <f t="shared" si="1"/>
        <v>130204</v>
      </c>
      <c r="O26" s="44"/>
    </row>
    <row r="27" spans="2:15" s="4" customFormat="1" ht="21" customHeight="1">
      <c r="B27" s="54" t="s">
        <v>14</v>
      </c>
      <c r="C27" s="131" t="s">
        <v>73</v>
      </c>
      <c r="D27" s="154"/>
      <c r="E27" s="154"/>
      <c r="F27" s="154"/>
      <c r="G27" s="155"/>
      <c r="H27" s="33"/>
      <c r="I27" s="37"/>
      <c r="L27" s="38">
        <f t="shared" si="4"/>
        <v>0</v>
      </c>
      <c r="M27" s="43"/>
      <c r="N27" s="43" t="str">
        <f t="shared" si="1"/>
        <v>EDIF</v>
      </c>
      <c r="O27" s="44"/>
    </row>
    <row r="28" spans="2:15" s="4" customFormat="1" ht="21" customHeight="1">
      <c r="B28" s="20">
        <v>60222</v>
      </c>
      <c r="C28" s="128" t="s">
        <v>81</v>
      </c>
      <c r="D28" s="137"/>
      <c r="E28" s="137"/>
      <c r="F28" s="137"/>
      <c r="G28" s="138"/>
      <c r="H28" s="55" t="s">
        <v>23</v>
      </c>
      <c r="I28" s="37">
        <v>82</v>
      </c>
      <c r="K28" s="4">
        <v>50.96</v>
      </c>
      <c r="L28" s="38">
        <f t="shared" si="4"/>
        <v>4178.72</v>
      </c>
      <c r="M28" s="43"/>
      <c r="N28" s="43">
        <f t="shared" si="1"/>
        <v>60222</v>
      </c>
      <c r="O28" s="44"/>
    </row>
    <row r="29" spans="2:15" s="4" customFormat="1" ht="21" customHeight="1">
      <c r="B29" s="54" t="s">
        <v>14</v>
      </c>
      <c r="C29" s="131" t="s">
        <v>73</v>
      </c>
      <c r="D29" s="154"/>
      <c r="E29" s="154"/>
      <c r="F29" s="154"/>
      <c r="G29" s="155"/>
      <c r="H29" s="33"/>
      <c r="I29" s="37"/>
      <c r="L29" s="38">
        <f t="shared" si="4"/>
        <v>0</v>
      </c>
      <c r="M29" s="43"/>
      <c r="N29" s="43" t="str">
        <f t="shared" si="1"/>
        <v>EDIF</v>
      </c>
      <c r="O29" s="44"/>
    </row>
    <row r="30" spans="2:15" s="4" customFormat="1" ht="21" customHeight="1">
      <c r="B30" s="20">
        <v>60110</v>
      </c>
      <c r="C30" s="128" t="s">
        <v>82</v>
      </c>
      <c r="D30" s="137"/>
      <c r="E30" s="137"/>
      <c r="F30" s="137"/>
      <c r="G30" s="138"/>
      <c r="H30" s="55" t="s">
        <v>23</v>
      </c>
      <c r="I30" s="37">
        <v>82</v>
      </c>
      <c r="K30" s="4">
        <v>35.72</v>
      </c>
      <c r="L30" s="38">
        <f t="shared" si="4"/>
        <v>2929.04</v>
      </c>
      <c r="M30" s="43"/>
      <c r="N30" s="43">
        <f t="shared" si="1"/>
        <v>60110</v>
      </c>
      <c r="O30" s="44"/>
    </row>
    <row r="31" spans="2:15" s="4" customFormat="1" ht="21" customHeight="1">
      <c r="B31" s="54" t="s">
        <v>14</v>
      </c>
      <c r="C31" s="131"/>
      <c r="D31" s="154"/>
      <c r="E31" s="154"/>
      <c r="F31" s="154"/>
      <c r="G31" s="155"/>
      <c r="H31" s="33"/>
      <c r="I31" s="37"/>
      <c r="L31" s="38">
        <f t="shared" si="4"/>
        <v>0</v>
      </c>
      <c r="M31" s="43"/>
      <c r="N31" s="43" t="str">
        <f t="shared" si="1"/>
        <v>EDIF</v>
      </c>
      <c r="O31" s="44"/>
    </row>
    <row r="32" spans="2:15" s="4" customFormat="1" ht="21" customHeight="1">
      <c r="B32" s="54">
        <v>101133</v>
      </c>
      <c r="C32" s="128" t="s">
        <v>83</v>
      </c>
      <c r="D32" s="137"/>
      <c r="E32" s="137"/>
      <c r="F32" s="137"/>
      <c r="G32" s="138"/>
      <c r="H32" s="55" t="s">
        <v>41</v>
      </c>
      <c r="I32" s="37">
        <v>26.5</v>
      </c>
      <c r="K32" s="4">
        <v>57.03</v>
      </c>
      <c r="L32" s="38">
        <f t="shared" si="4"/>
        <v>1511.2950000000001</v>
      </c>
      <c r="M32" s="43"/>
      <c r="N32" s="43">
        <f t="shared" si="1"/>
        <v>101133</v>
      </c>
      <c r="O32" s="44"/>
    </row>
    <row r="33" spans="2:15" s="4" customFormat="1" ht="21" customHeight="1">
      <c r="B33" s="54" t="s">
        <v>14</v>
      </c>
      <c r="C33" s="131" t="s">
        <v>74</v>
      </c>
      <c r="D33" s="154"/>
      <c r="E33" s="154"/>
      <c r="F33" s="154"/>
      <c r="G33" s="155"/>
      <c r="H33" s="33"/>
      <c r="I33" s="37"/>
      <c r="L33" s="38">
        <f t="shared" si="4"/>
        <v>0</v>
      </c>
      <c r="M33" s="43"/>
      <c r="N33" s="43" t="str">
        <f t="shared" si="1"/>
        <v>EDIF</v>
      </c>
      <c r="O33" s="44"/>
    </row>
    <row r="34" spans="2:15" s="4" customFormat="1" ht="21" customHeight="1">
      <c r="B34" s="54">
        <v>101101</v>
      </c>
      <c r="C34" s="128" t="s">
        <v>84</v>
      </c>
      <c r="D34" s="137"/>
      <c r="E34" s="137"/>
      <c r="F34" s="137"/>
      <c r="G34" s="138"/>
      <c r="H34" s="55" t="s">
        <v>41</v>
      </c>
      <c r="I34" s="37">
        <v>18.5</v>
      </c>
      <c r="K34" s="4">
        <v>41.4</v>
      </c>
      <c r="L34" s="38">
        <f t="shared" si="4"/>
        <v>765.9</v>
      </c>
      <c r="M34" s="43"/>
      <c r="N34" s="43">
        <f t="shared" si="1"/>
        <v>101101</v>
      </c>
      <c r="O34" s="44"/>
    </row>
    <row r="35" spans="2:15" s="4" customFormat="1" ht="21" customHeight="1">
      <c r="B35" s="54" t="s">
        <v>14</v>
      </c>
      <c r="C35" s="131" t="s">
        <v>75</v>
      </c>
      <c r="D35" s="154"/>
      <c r="E35" s="154"/>
      <c r="F35" s="154"/>
      <c r="G35" s="155"/>
      <c r="H35" s="33"/>
      <c r="I35" s="37"/>
      <c r="L35" s="38">
        <f t="shared" si="4"/>
        <v>0</v>
      </c>
      <c r="M35" s="43"/>
      <c r="N35" s="43" t="str">
        <f t="shared" si="1"/>
        <v>EDIF</v>
      </c>
      <c r="O35" s="44"/>
    </row>
    <row r="36" spans="2:15" s="4" customFormat="1" ht="21" customHeight="1">
      <c r="B36" s="54">
        <v>101215</v>
      </c>
      <c r="C36" s="128" t="s">
        <v>114</v>
      </c>
      <c r="D36" s="137"/>
      <c r="E36" s="137"/>
      <c r="F36" s="137"/>
      <c r="G36" s="138"/>
      <c r="H36" s="55" t="s">
        <v>41</v>
      </c>
      <c r="I36" s="37">
        <v>24</v>
      </c>
      <c r="K36" s="4">
        <v>25.69</v>
      </c>
      <c r="L36" s="38">
        <f t="shared" si="4"/>
        <v>616.56000000000006</v>
      </c>
      <c r="M36" s="43"/>
      <c r="N36" s="43">
        <f t="shared" si="1"/>
        <v>101215</v>
      </c>
      <c r="O36" s="44"/>
    </row>
    <row r="37" spans="2:15" s="4" customFormat="1" ht="21" customHeight="1">
      <c r="B37" s="54" t="s">
        <v>14</v>
      </c>
      <c r="C37" s="131" t="s">
        <v>76</v>
      </c>
      <c r="D37" s="154"/>
      <c r="E37" s="154"/>
      <c r="F37" s="154"/>
      <c r="G37" s="155"/>
      <c r="H37" s="33"/>
      <c r="I37" s="37"/>
      <c r="L37" s="40"/>
      <c r="M37" s="43"/>
      <c r="N37" s="43" t="str">
        <f t="shared" si="1"/>
        <v>EDIF</v>
      </c>
      <c r="O37" s="44"/>
    </row>
    <row r="38" spans="2:15" s="4" customFormat="1" ht="21" customHeight="1">
      <c r="B38" s="22">
        <v>20404</v>
      </c>
      <c r="C38" s="147" t="s">
        <v>85</v>
      </c>
      <c r="D38" s="148"/>
      <c r="E38" s="148"/>
      <c r="F38" s="148"/>
      <c r="G38" s="149"/>
      <c r="H38" s="34" t="s">
        <v>17</v>
      </c>
      <c r="I38" s="37">
        <v>34.92</v>
      </c>
      <c r="J38" s="40"/>
      <c r="K38" s="3">
        <v>7.74</v>
      </c>
      <c r="L38" s="38">
        <f t="shared" si="4"/>
        <v>270.2808</v>
      </c>
      <c r="M38" s="43"/>
      <c r="N38" s="43">
        <f t="shared" si="1"/>
        <v>20404</v>
      </c>
      <c r="O38" s="44"/>
    </row>
    <row r="39" spans="2:15" s="4" customFormat="1" ht="21" customHeight="1">
      <c r="B39" s="22" t="s">
        <v>14</v>
      </c>
      <c r="C39" s="147" t="s">
        <v>18</v>
      </c>
      <c r="D39" s="148"/>
      <c r="E39" s="148"/>
      <c r="F39" s="148"/>
      <c r="G39" s="149"/>
      <c r="H39" s="34"/>
      <c r="I39" s="37"/>
      <c r="J39" s="40"/>
      <c r="K39" s="3"/>
      <c r="L39" s="38"/>
      <c r="M39" s="43"/>
      <c r="N39" s="43" t="str">
        <f t="shared" si="1"/>
        <v>EDIF</v>
      </c>
      <c r="O39" s="44"/>
    </row>
    <row r="40" spans="2:15" s="4" customFormat="1" ht="21" customHeight="1">
      <c r="B40" s="23" t="s">
        <v>19</v>
      </c>
      <c r="C40" s="128" t="s">
        <v>86</v>
      </c>
      <c r="D40" s="137"/>
      <c r="E40" s="137"/>
      <c r="F40" s="137"/>
      <c r="G40" s="138"/>
      <c r="H40" s="33" t="s">
        <v>20</v>
      </c>
      <c r="I40" s="37">
        <v>15.4</v>
      </c>
      <c r="K40" s="41">
        <v>280</v>
      </c>
      <c r="L40" s="38">
        <f t="shared" ref="L40:L44" si="5">K40*I40</f>
        <v>4312</v>
      </c>
      <c r="M40" s="43"/>
      <c r="N40" s="43" t="str">
        <f t="shared" si="1"/>
        <v xml:space="preserve">COTAÇÃO </v>
      </c>
      <c r="O40" s="44"/>
    </row>
    <row r="41" spans="2:15" s="4" customFormat="1" ht="21" customHeight="1">
      <c r="B41" s="20"/>
      <c r="C41" s="136" t="s">
        <v>21</v>
      </c>
      <c r="D41" s="132"/>
      <c r="E41" s="132"/>
      <c r="F41" s="132"/>
      <c r="G41" s="133"/>
      <c r="H41" s="33"/>
      <c r="I41" s="37"/>
      <c r="K41" s="2"/>
      <c r="L41" s="38"/>
      <c r="M41" s="43"/>
      <c r="N41" s="43">
        <f t="shared" si="1"/>
        <v>0</v>
      </c>
      <c r="O41" s="44"/>
    </row>
    <row r="42" spans="2:15" s="4" customFormat="1" ht="21" customHeight="1">
      <c r="B42" s="24" t="s">
        <v>19</v>
      </c>
      <c r="C42" s="128" t="s">
        <v>87</v>
      </c>
      <c r="D42" s="137"/>
      <c r="E42" s="137"/>
      <c r="F42" s="137"/>
      <c r="G42" s="138"/>
      <c r="H42" s="33" t="s">
        <v>20</v>
      </c>
      <c r="I42" s="37">
        <v>12</v>
      </c>
      <c r="K42" s="41">
        <v>250</v>
      </c>
      <c r="L42" s="38">
        <f t="shared" si="5"/>
        <v>3000</v>
      </c>
      <c r="M42" s="43"/>
      <c r="N42" s="43" t="str">
        <f t="shared" si="1"/>
        <v xml:space="preserve">COTAÇÃO </v>
      </c>
      <c r="O42" s="44"/>
    </row>
    <row r="43" spans="2:15" s="4" customFormat="1" ht="21" customHeight="1">
      <c r="B43" s="20"/>
      <c r="C43" s="136" t="s">
        <v>22</v>
      </c>
      <c r="D43" s="132"/>
      <c r="E43" s="132"/>
      <c r="F43" s="132"/>
      <c r="G43" s="133"/>
      <c r="H43" s="33"/>
      <c r="I43" s="37"/>
      <c r="K43" s="2"/>
      <c r="L43" s="38"/>
      <c r="M43" s="43"/>
      <c r="N43" s="43">
        <f t="shared" si="1"/>
        <v>0</v>
      </c>
      <c r="O43" s="44"/>
    </row>
    <row r="44" spans="2:15" s="40" customFormat="1" ht="21" customHeight="1">
      <c r="B44" s="57">
        <v>150115</v>
      </c>
      <c r="C44" s="147" t="s">
        <v>88</v>
      </c>
      <c r="D44" s="148"/>
      <c r="E44" s="148"/>
      <c r="F44" s="148"/>
      <c r="G44" s="149"/>
      <c r="H44" s="34" t="s">
        <v>23</v>
      </c>
      <c r="I44" s="37">
        <v>661.6</v>
      </c>
      <c r="K44" s="58">
        <v>19.760000000000002</v>
      </c>
      <c r="L44" s="38">
        <f t="shared" si="5"/>
        <v>13073.216000000002</v>
      </c>
      <c r="M44" s="59"/>
      <c r="N44" s="43">
        <f t="shared" si="1"/>
        <v>150115</v>
      </c>
      <c r="O44" s="60"/>
    </row>
    <row r="45" spans="2:15" s="40" customFormat="1" ht="21" customHeight="1">
      <c r="B45" s="22" t="s">
        <v>14</v>
      </c>
      <c r="C45" s="150" t="s">
        <v>24</v>
      </c>
      <c r="D45" s="151"/>
      <c r="E45" s="151"/>
      <c r="F45" s="151"/>
      <c r="G45" s="152"/>
      <c r="H45" s="34"/>
      <c r="I45" s="37"/>
      <c r="K45" s="3"/>
      <c r="L45" s="38"/>
      <c r="M45" s="59"/>
      <c r="N45" s="43" t="str">
        <f t="shared" si="1"/>
        <v>EDIF</v>
      </c>
      <c r="O45" s="60"/>
    </row>
    <row r="46" spans="2:15" s="4" customFormat="1" ht="21" customHeight="1">
      <c r="B46" s="25">
        <v>150123</v>
      </c>
      <c r="C46" s="128" t="s">
        <v>89</v>
      </c>
      <c r="D46" s="137"/>
      <c r="E46" s="137"/>
      <c r="F46" s="137"/>
      <c r="G46" s="138"/>
      <c r="H46" s="33" t="s">
        <v>23</v>
      </c>
      <c r="I46" s="37">
        <v>332.44</v>
      </c>
      <c r="K46" s="4">
        <v>21.61</v>
      </c>
      <c r="L46" s="38">
        <f t="shared" ref="L46:L50" si="6">K46*I46</f>
        <v>7184.0284000000001</v>
      </c>
      <c r="M46" s="43"/>
      <c r="N46" s="43">
        <f t="shared" si="1"/>
        <v>150123</v>
      </c>
      <c r="O46" s="44"/>
    </row>
    <row r="47" spans="2:15" s="4" customFormat="1" ht="21" customHeight="1">
      <c r="B47" s="20" t="s">
        <v>14</v>
      </c>
      <c r="C47" s="136" t="s">
        <v>25</v>
      </c>
      <c r="D47" s="132"/>
      <c r="E47" s="132"/>
      <c r="F47" s="132"/>
      <c r="G47" s="133"/>
      <c r="H47" s="33"/>
      <c r="I47" s="37"/>
      <c r="K47" s="2"/>
      <c r="L47" s="38"/>
      <c r="M47" s="43"/>
      <c r="N47" s="43" t="str">
        <f t="shared" si="1"/>
        <v>EDIF</v>
      </c>
      <c r="O47" s="44"/>
    </row>
    <row r="48" spans="2:15" s="4" customFormat="1" ht="21" customHeight="1">
      <c r="B48" s="20" t="s">
        <v>26</v>
      </c>
      <c r="C48" s="128" t="s">
        <v>90</v>
      </c>
      <c r="D48" s="137"/>
      <c r="E48" s="137"/>
      <c r="F48" s="137"/>
      <c r="G48" s="138"/>
      <c r="H48" s="33" t="s">
        <v>13</v>
      </c>
      <c r="I48" s="37">
        <v>46.2</v>
      </c>
      <c r="K48" s="56">
        <v>33.5</v>
      </c>
      <c r="L48" s="38">
        <f t="shared" si="6"/>
        <v>1547.7</v>
      </c>
      <c r="M48" s="4">
        <v>41.21</v>
      </c>
      <c r="N48" s="43" t="str">
        <f t="shared" si="1"/>
        <v>03.01.005</v>
      </c>
      <c r="O48" s="44"/>
    </row>
    <row r="49" spans="2:15" s="4" customFormat="1" ht="21" customHeight="1">
      <c r="B49" s="20" t="s">
        <v>27</v>
      </c>
      <c r="C49" s="136" t="s">
        <v>28</v>
      </c>
      <c r="D49" s="132"/>
      <c r="E49" s="132"/>
      <c r="F49" s="132"/>
      <c r="G49" s="133"/>
      <c r="H49" s="33"/>
      <c r="I49" s="37"/>
      <c r="K49" s="2"/>
      <c r="L49" s="38"/>
      <c r="M49" s="43"/>
      <c r="N49" s="43" t="str">
        <f t="shared" si="1"/>
        <v>FDE</v>
      </c>
      <c r="O49" s="44"/>
    </row>
    <row r="50" spans="2:15" s="4" customFormat="1" ht="21" customHeight="1">
      <c r="B50" s="20">
        <v>68001</v>
      </c>
      <c r="C50" s="128" t="s">
        <v>91</v>
      </c>
      <c r="D50" s="137"/>
      <c r="E50" s="137"/>
      <c r="F50" s="137"/>
      <c r="G50" s="138"/>
      <c r="H50" s="33" t="s">
        <v>23</v>
      </c>
      <c r="I50" s="37">
        <v>447.74</v>
      </c>
      <c r="K50" s="2">
        <v>8</v>
      </c>
      <c r="L50" s="38">
        <f t="shared" si="6"/>
        <v>3581.92</v>
      </c>
      <c r="M50" s="43"/>
      <c r="N50" s="43">
        <f t="shared" si="1"/>
        <v>68001</v>
      </c>
      <c r="O50" s="44"/>
    </row>
    <row r="51" spans="2:15" s="4" customFormat="1" ht="21" customHeight="1">
      <c r="B51" s="20" t="s">
        <v>14</v>
      </c>
      <c r="C51" s="136" t="s">
        <v>29</v>
      </c>
      <c r="D51" s="132"/>
      <c r="E51" s="132"/>
      <c r="F51" s="132"/>
      <c r="G51" s="133"/>
      <c r="H51" s="33"/>
      <c r="I51" s="37"/>
      <c r="K51" s="2"/>
      <c r="L51" s="38"/>
      <c r="M51" s="43"/>
      <c r="N51" s="43" t="str">
        <f t="shared" si="1"/>
        <v>EDIF</v>
      </c>
      <c r="O51" s="44"/>
    </row>
    <row r="52" spans="2:15" s="4" customFormat="1" ht="21" customHeight="1">
      <c r="B52" s="20">
        <v>115005</v>
      </c>
      <c r="C52" s="128" t="s">
        <v>92</v>
      </c>
      <c r="D52" s="137"/>
      <c r="E52" s="137"/>
      <c r="F52" s="137"/>
      <c r="G52" s="138"/>
      <c r="H52" s="33" t="s">
        <v>23</v>
      </c>
      <c r="I52" s="37">
        <v>145.52000000000001</v>
      </c>
      <c r="K52" s="2">
        <v>28.01</v>
      </c>
      <c r="L52" s="38">
        <f>K52*I52</f>
        <v>4076.0152000000007</v>
      </c>
      <c r="M52" s="43"/>
      <c r="N52" s="43">
        <f t="shared" si="1"/>
        <v>115005</v>
      </c>
      <c r="O52" s="44"/>
    </row>
    <row r="53" spans="2:15" s="4" customFormat="1" ht="21" customHeight="1">
      <c r="B53" s="20" t="s">
        <v>14</v>
      </c>
      <c r="C53" s="136" t="s">
        <v>30</v>
      </c>
      <c r="D53" s="132"/>
      <c r="E53" s="132"/>
      <c r="F53" s="132"/>
      <c r="G53" s="133"/>
      <c r="H53" s="33"/>
      <c r="I53" s="37"/>
      <c r="K53" s="2"/>
      <c r="L53" s="38"/>
      <c r="M53" s="43"/>
      <c r="N53" s="43" t="str">
        <f t="shared" si="1"/>
        <v>EDIF</v>
      </c>
      <c r="O53" s="44"/>
    </row>
    <row r="54" spans="2:15" s="4" customFormat="1" ht="21" customHeight="1">
      <c r="B54" s="20" t="s">
        <v>31</v>
      </c>
      <c r="C54" s="128" t="s">
        <v>93</v>
      </c>
      <c r="D54" s="137"/>
      <c r="E54" s="137"/>
      <c r="F54" s="137"/>
      <c r="G54" s="138"/>
      <c r="H54" s="33" t="s">
        <v>23</v>
      </c>
      <c r="I54" s="37">
        <v>30.44</v>
      </c>
      <c r="K54" s="56">
        <f>M54/1.23</f>
        <v>96.934959349593498</v>
      </c>
      <c r="L54" s="38">
        <f t="shared" ref="L54:L58" si="7">K54*I54</f>
        <v>2950.7001626016263</v>
      </c>
      <c r="M54" s="2">
        <v>119.23</v>
      </c>
      <c r="N54" s="43" t="str">
        <f t="shared" si="1"/>
        <v>12.02.014</v>
      </c>
      <c r="O54" s="44"/>
    </row>
    <row r="55" spans="2:15" s="4" customFormat="1" ht="21" customHeight="1">
      <c r="B55" s="20" t="s">
        <v>27</v>
      </c>
      <c r="C55" s="136" t="s">
        <v>32</v>
      </c>
      <c r="D55" s="132"/>
      <c r="E55" s="132"/>
      <c r="F55" s="132"/>
      <c r="G55" s="133"/>
      <c r="H55" s="33"/>
      <c r="I55" s="37"/>
      <c r="K55" s="2"/>
      <c r="L55" s="38"/>
      <c r="M55" s="43"/>
      <c r="N55" s="43" t="str">
        <f t="shared" si="1"/>
        <v>FDE</v>
      </c>
      <c r="O55" s="44"/>
    </row>
    <row r="56" spans="2:15" s="4" customFormat="1" ht="21" customHeight="1">
      <c r="B56" s="20" t="s">
        <v>33</v>
      </c>
      <c r="C56" s="128" t="s">
        <v>94</v>
      </c>
      <c r="D56" s="137"/>
      <c r="E56" s="137"/>
      <c r="F56" s="137"/>
      <c r="G56" s="138"/>
      <c r="H56" s="33" t="s">
        <v>34</v>
      </c>
      <c r="I56" s="37">
        <v>1</v>
      </c>
      <c r="K56" s="56">
        <f>M56/1.23</f>
        <v>374.48780487804879</v>
      </c>
      <c r="L56" s="38">
        <f t="shared" si="7"/>
        <v>374.48780487804879</v>
      </c>
      <c r="M56" s="56">
        <v>460.62</v>
      </c>
      <c r="N56" s="43" t="str">
        <f t="shared" si="1"/>
        <v>16.19.099</v>
      </c>
      <c r="O56" s="44"/>
    </row>
    <row r="57" spans="2:15" s="4" customFormat="1" ht="21" customHeight="1">
      <c r="B57" s="20" t="s">
        <v>27</v>
      </c>
      <c r="C57" s="136"/>
      <c r="D57" s="132"/>
      <c r="E57" s="132"/>
      <c r="F57" s="132"/>
      <c r="G57" s="133"/>
      <c r="H57" s="33"/>
      <c r="I57" s="37"/>
      <c r="K57" s="2"/>
      <c r="L57" s="38"/>
      <c r="M57" s="43"/>
      <c r="N57" s="43" t="str">
        <f t="shared" si="1"/>
        <v>FDE</v>
      </c>
      <c r="O57" s="44"/>
    </row>
    <row r="58" spans="2:15" s="4" customFormat="1" ht="21" customHeight="1">
      <c r="B58" s="20" t="s">
        <v>35</v>
      </c>
      <c r="C58" s="128" t="s">
        <v>95</v>
      </c>
      <c r="D58" s="137"/>
      <c r="E58" s="137"/>
      <c r="F58" s="137"/>
      <c r="G58" s="138"/>
      <c r="H58" s="33" t="s">
        <v>23</v>
      </c>
      <c r="I58" s="37">
        <v>122.5</v>
      </c>
      <c r="K58" s="56">
        <f>M58/1.23</f>
        <v>52.886178861788615</v>
      </c>
      <c r="L58" s="38">
        <f t="shared" si="7"/>
        <v>6478.5569105691056</v>
      </c>
      <c r="M58" s="56">
        <v>65.05</v>
      </c>
      <c r="N58" s="43" t="str">
        <f t="shared" si="1"/>
        <v>12.02.036</v>
      </c>
      <c r="O58" s="44"/>
    </row>
    <row r="59" spans="2:15" s="4" customFormat="1" ht="21" customHeight="1">
      <c r="B59" s="20" t="s">
        <v>27</v>
      </c>
      <c r="C59" s="136" t="s">
        <v>36</v>
      </c>
      <c r="D59" s="132"/>
      <c r="E59" s="132"/>
      <c r="F59" s="132"/>
      <c r="G59" s="133"/>
      <c r="H59" s="33"/>
      <c r="I59" s="37"/>
      <c r="K59" s="2"/>
      <c r="L59" s="38"/>
      <c r="M59" s="43"/>
      <c r="N59" s="43" t="str">
        <f t="shared" si="1"/>
        <v>FDE</v>
      </c>
      <c r="O59" s="44"/>
    </row>
    <row r="60" spans="2:15" s="4" customFormat="1" ht="21" customHeight="1">
      <c r="B60" s="20" t="s">
        <v>37</v>
      </c>
      <c r="C60" s="128" t="s">
        <v>96</v>
      </c>
      <c r="D60" s="137"/>
      <c r="E60" s="137"/>
      <c r="F60" s="137"/>
      <c r="G60" s="138"/>
      <c r="H60" s="33" t="s">
        <v>20</v>
      </c>
      <c r="I60" s="37">
        <v>17</v>
      </c>
      <c r="K60" s="56">
        <f>M60/1.23</f>
        <v>276.0650406504065</v>
      </c>
      <c r="L60" s="38">
        <f>K60*I60</f>
        <v>4693.1056910569105</v>
      </c>
      <c r="M60" s="56">
        <v>339.56</v>
      </c>
      <c r="N60" s="43" t="str">
        <f t="shared" si="1"/>
        <v>06.03.082</v>
      </c>
      <c r="O60" s="44"/>
    </row>
    <row r="61" spans="2:15" s="4" customFormat="1" ht="21" customHeight="1">
      <c r="B61" s="20" t="s">
        <v>27</v>
      </c>
      <c r="C61" s="136" t="s">
        <v>38</v>
      </c>
      <c r="D61" s="132"/>
      <c r="E61" s="132"/>
      <c r="F61" s="132"/>
      <c r="G61" s="133"/>
      <c r="H61" s="33"/>
      <c r="I61" s="37"/>
      <c r="K61" s="2"/>
      <c r="L61" s="38"/>
      <c r="M61" s="43"/>
      <c r="N61" s="43" t="str">
        <f t="shared" si="1"/>
        <v>FDE</v>
      </c>
      <c r="O61" s="44"/>
    </row>
    <row r="62" spans="2:15" s="4" customFormat="1" ht="21" customHeight="1">
      <c r="B62" s="20">
        <v>150210</v>
      </c>
      <c r="C62" s="128" t="s">
        <v>97</v>
      </c>
      <c r="D62" s="137"/>
      <c r="E62" s="137"/>
      <c r="F62" s="137"/>
      <c r="G62" s="138"/>
      <c r="H62" s="33" t="s">
        <v>23</v>
      </c>
      <c r="I62" s="37">
        <v>38.64</v>
      </c>
      <c r="K62" s="2">
        <v>23.56</v>
      </c>
      <c r="L62" s="38">
        <f t="shared" ref="L62:L72" si="8">K62*I62</f>
        <v>910.35839999999996</v>
      </c>
      <c r="M62" s="43"/>
      <c r="N62" s="43">
        <f t="shared" si="1"/>
        <v>150210</v>
      </c>
      <c r="O62" s="44"/>
    </row>
    <row r="63" spans="2:15" s="4" customFormat="1" ht="21" customHeight="1">
      <c r="B63" s="20" t="s">
        <v>14</v>
      </c>
      <c r="C63" s="136" t="s">
        <v>39</v>
      </c>
      <c r="D63" s="132"/>
      <c r="E63" s="132"/>
      <c r="F63" s="132"/>
      <c r="G63" s="133"/>
      <c r="H63" s="33"/>
      <c r="I63" s="37"/>
      <c r="K63" s="2"/>
      <c r="L63" s="38"/>
      <c r="M63" s="43"/>
      <c r="N63" s="43" t="str">
        <f t="shared" si="1"/>
        <v>EDIF</v>
      </c>
      <c r="O63" s="44"/>
    </row>
    <row r="64" spans="2:15" s="4" customFormat="1" ht="21" customHeight="1">
      <c r="B64" s="20">
        <v>150310</v>
      </c>
      <c r="C64" s="128" t="s">
        <v>98</v>
      </c>
      <c r="D64" s="137"/>
      <c r="E64" s="137"/>
      <c r="F64" s="137"/>
      <c r="G64" s="138"/>
      <c r="H64" s="33" t="s">
        <v>23</v>
      </c>
      <c r="I64" s="37">
        <v>12.6</v>
      </c>
      <c r="K64" s="2">
        <v>47.2</v>
      </c>
      <c r="L64" s="38">
        <f t="shared" si="8"/>
        <v>594.72</v>
      </c>
      <c r="M64" s="43"/>
      <c r="N64" s="43">
        <f t="shared" si="1"/>
        <v>150310</v>
      </c>
      <c r="O64" s="44"/>
    </row>
    <row r="65" spans="2:15" s="4" customFormat="1" ht="21" customHeight="1">
      <c r="B65" s="20" t="s">
        <v>14</v>
      </c>
      <c r="C65" s="136" t="s">
        <v>40</v>
      </c>
      <c r="D65" s="132"/>
      <c r="E65" s="132"/>
      <c r="F65" s="132"/>
      <c r="G65" s="133"/>
      <c r="H65" s="33"/>
      <c r="I65" s="37"/>
      <c r="K65" s="2"/>
      <c r="L65" s="38"/>
      <c r="M65" s="43"/>
      <c r="N65" s="43" t="str">
        <f t="shared" si="1"/>
        <v>EDIF</v>
      </c>
      <c r="O65" s="44"/>
    </row>
    <row r="66" spans="2:15" s="4" customFormat="1" ht="21" customHeight="1">
      <c r="B66" s="20">
        <v>90321</v>
      </c>
      <c r="C66" s="128" t="s">
        <v>99</v>
      </c>
      <c r="D66" s="129"/>
      <c r="E66" s="129"/>
      <c r="F66" s="129"/>
      <c r="G66" s="130"/>
      <c r="H66" s="33" t="s">
        <v>41</v>
      </c>
      <c r="I66" s="37">
        <v>300</v>
      </c>
      <c r="K66" s="2">
        <v>3.39</v>
      </c>
      <c r="L66" s="38">
        <f t="shared" si="8"/>
        <v>1017</v>
      </c>
      <c r="M66" s="43"/>
      <c r="N66" s="43">
        <f t="shared" si="1"/>
        <v>90321</v>
      </c>
      <c r="O66" s="44"/>
    </row>
    <row r="67" spans="2:15" s="4" customFormat="1" ht="21" customHeight="1">
      <c r="B67" s="51" t="s">
        <v>14</v>
      </c>
      <c r="C67" s="136"/>
      <c r="D67" s="132"/>
      <c r="E67" s="132"/>
      <c r="F67" s="132"/>
      <c r="G67" s="133"/>
      <c r="H67" s="33"/>
      <c r="I67" s="37"/>
      <c r="K67" s="2"/>
      <c r="L67" s="38">
        <f t="shared" si="8"/>
        <v>0</v>
      </c>
      <c r="M67" s="43"/>
      <c r="N67" s="43" t="str">
        <f t="shared" si="1"/>
        <v>EDIF</v>
      </c>
      <c r="O67" s="44"/>
    </row>
    <row r="68" spans="2:15" s="4" customFormat="1" ht="21" customHeight="1">
      <c r="B68" s="51">
        <v>90322</v>
      </c>
      <c r="C68" s="128" t="s">
        <v>100</v>
      </c>
      <c r="D68" s="129"/>
      <c r="E68" s="129"/>
      <c r="F68" s="129"/>
      <c r="G68" s="130"/>
      <c r="H68" s="52" t="s">
        <v>41</v>
      </c>
      <c r="I68" s="37">
        <v>200</v>
      </c>
      <c r="K68" s="2">
        <v>4.5999999999999996</v>
      </c>
      <c r="L68" s="38">
        <f t="shared" si="8"/>
        <v>919.99999999999989</v>
      </c>
      <c r="M68" s="43"/>
      <c r="N68" s="43">
        <f t="shared" si="1"/>
        <v>90322</v>
      </c>
      <c r="O68" s="44"/>
    </row>
    <row r="69" spans="2:15" s="4" customFormat="1" ht="21" customHeight="1">
      <c r="B69" s="51" t="s">
        <v>14</v>
      </c>
      <c r="C69" s="136"/>
      <c r="D69" s="132"/>
      <c r="E69" s="132"/>
      <c r="F69" s="132"/>
      <c r="G69" s="133"/>
      <c r="H69" s="33"/>
      <c r="I69" s="37"/>
      <c r="K69" s="2"/>
      <c r="L69" s="38">
        <f t="shared" si="8"/>
        <v>0</v>
      </c>
      <c r="M69" s="43"/>
      <c r="N69" s="43" t="str">
        <f t="shared" si="1"/>
        <v>EDIF</v>
      </c>
      <c r="O69" s="44"/>
    </row>
    <row r="70" spans="2:15" s="4" customFormat="1" ht="21" customHeight="1">
      <c r="B70" s="51">
        <v>90323</v>
      </c>
      <c r="C70" s="128" t="s">
        <v>101</v>
      </c>
      <c r="D70" s="129"/>
      <c r="E70" s="129"/>
      <c r="F70" s="129"/>
      <c r="G70" s="130"/>
      <c r="H70" s="52" t="s">
        <v>41</v>
      </c>
      <c r="I70" s="37">
        <v>200</v>
      </c>
      <c r="K70" s="2">
        <v>5.84</v>
      </c>
      <c r="L70" s="38">
        <f t="shared" si="8"/>
        <v>1168</v>
      </c>
      <c r="M70" s="43"/>
      <c r="N70" s="43">
        <f t="shared" si="1"/>
        <v>90323</v>
      </c>
      <c r="O70" s="44"/>
    </row>
    <row r="71" spans="2:15" s="4" customFormat="1" ht="21" customHeight="1">
      <c r="B71" s="51" t="s">
        <v>14</v>
      </c>
      <c r="C71" s="136"/>
      <c r="D71" s="132"/>
      <c r="E71" s="132"/>
      <c r="F71" s="132"/>
      <c r="G71" s="133"/>
      <c r="H71" s="33"/>
      <c r="I71" s="37"/>
      <c r="K71" s="2"/>
      <c r="L71" s="38">
        <f t="shared" si="8"/>
        <v>0</v>
      </c>
      <c r="M71" s="43"/>
      <c r="N71" s="43" t="str">
        <f t="shared" si="1"/>
        <v>EDIF</v>
      </c>
      <c r="O71" s="44"/>
    </row>
    <row r="72" spans="2:15" s="4" customFormat="1" ht="21" customHeight="1">
      <c r="B72" s="51">
        <v>98210</v>
      </c>
      <c r="C72" s="128" t="s">
        <v>102</v>
      </c>
      <c r="D72" s="129"/>
      <c r="E72" s="129"/>
      <c r="F72" s="129"/>
      <c r="G72" s="130"/>
      <c r="H72" s="52" t="s">
        <v>10</v>
      </c>
      <c r="I72" s="37">
        <v>45</v>
      </c>
      <c r="K72" s="2">
        <v>16.59</v>
      </c>
      <c r="L72" s="38">
        <f t="shared" si="8"/>
        <v>746.55</v>
      </c>
      <c r="M72" s="43"/>
      <c r="N72" s="43">
        <f t="shared" si="1"/>
        <v>98210</v>
      </c>
      <c r="O72" s="44"/>
    </row>
    <row r="73" spans="2:15" s="4" customFormat="1" ht="21" customHeight="1">
      <c r="B73" s="51" t="s">
        <v>14</v>
      </c>
      <c r="C73" s="136"/>
      <c r="D73" s="132"/>
      <c r="E73" s="132"/>
      <c r="F73" s="132"/>
      <c r="G73" s="133"/>
      <c r="H73" s="52"/>
      <c r="I73" s="37"/>
      <c r="K73" s="2"/>
      <c r="L73" s="38"/>
      <c r="M73" s="43"/>
      <c r="N73" s="43" t="str">
        <f t="shared" si="1"/>
        <v>EDIF</v>
      </c>
      <c r="O73" s="44"/>
    </row>
    <row r="74" spans="2:15" s="4" customFormat="1" ht="21" customHeight="1">
      <c r="B74" s="51">
        <v>98207</v>
      </c>
      <c r="C74" s="128" t="s">
        <v>103</v>
      </c>
      <c r="D74" s="129"/>
      <c r="E74" s="129"/>
      <c r="F74" s="129"/>
      <c r="G74" s="130"/>
      <c r="H74" s="52" t="s">
        <v>10</v>
      </c>
      <c r="I74" s="37">
        <v>25</v>
      </c>
      <c r="K74" s="42">
        <v>4.47</v>
      </c>
      <c r="L74" s="38">
        <f>K74*I74</f>
        <v>111.75</v>
      </c>
      <c r="M74" s="43"/>
      <c r="N74" s="43">
        <f t="shared" si="1"/>
        <v>98207</v>
      </c>
      <c r="O74" s="44"/>
    </row>
    <row r="75" spans="2:15" s="4" customFormat="1" ht="21" customHeight="1">
      <c r="B75" s="51" t="s">
        <v>14</v>
      </c>
      <c r="C75" s="136"/>
      <c r="D75" s="132"/>
      <c r="E75" s="132"/>
      <c r="F75" s="132"/>
      <c r="G75" s="133"/>
      <c r="H75" s="52"/>
      <c r="I75" s="37"/>
      <c r="K75" s="42"/>
      <c r="L75" s="38"/>
      <c r="M75" s="43"/>
      <c r="N75" s="43" t="str">
        <f t="shared" si="1"/>
        <v>EDIF</v>
      </c>
      <c r="O75" s="44"/>
    </row>
    <row r="76" spans="2:15" s="4" customFormat="1" ht="21" customHeight="1">
      <c r="B76" s="51">
        <v>98208</v>
      </c>
      <c r="C76" s="128" t="s">
        <v>104</v>
      </c>
      <c r="D76" s="129"/>
      <c r="E76" s="129"/>
      <c r="F76" s="129"/>
      <c r="G76" s="130"/>
      <c r="H76" s="52" t="s">
        <v>10</v>
      </c>
      <c r="I76" s="37">
        <v>20</v>
      </c>
      <c r="K76" s="2">
        <v>8.85</v>
      </c>
      <c r="L76" s="38">
        <f>K76*I76</f>
        <v>177</v>
      </c>
      <c r="M76" s="43"/>
      <c r="N76" s="43">
        <f t="shared" ref="N76:N110" si="9">B76</f>
        <v>98208</v>
      </c>
      <c r="O76" s="44"/>
    </row>
    <row r="77" spans="2:15" s="4" customFormat="1" ht="21" customHeight="1">
      <c r="B77" s="51" t="s">
        <v>14</v>
      </c>
      <c r="C77" s="136"/>
      <c r="D77" s="132"/>
      <c r="E77" s="132"/>
      <c r="F77" s="132"/>
      <c r="G77" s="133"/>
      <c r="H77" s="33"/>
      <c r="I77" s="37"/>
      <c r="K77" s="2"/>
      <c r="L77" s="38"/>
      <c r="M77" s="43"/>
      <c r="N77" s="43" t="str">
        <f t="shared" si="9"/>
        <v>EDIF</v>
      </c>
      <c r="O77" s="44"/>
    </row>
    <row r="78" spans="2:15" s="4" customFormat="1" ht="21" customHeight="1">
      <c r="B78" s="20">
        <v>90951</v>
      </c>
      <c r="C78" s="128" t="s">
        <v>140</v>
      </c>
      <c r="D78" s="137"/>
      <c r="E78" s="137"/>
      <c r="F78" s="137"/>
      <c r="G78" s="138"/>
      <c r="H78" s="33" t="s">
        <v>10</v>
      </c>
      <c r="I78" s="37">
        <v>34</v>
      </c>
      <c r="K78" s="2">
        <v>204.85</v>
      </c>
      <c r="L78" s="38">
        <f t="shared" ref="L78:L82" si="10">K78*I78</f>
        <v>6964.9</v>
      </c>
      <c r="M78" s="43"/>
      <c r="N78" s="43">
        <f t="shared" si="9"/>
        <v>90951</v>
      </c>
      <c r="O78" s="44"/>
    </row>
    <row r="79" spans="2:15" s="4" customFormat="1" ht="21" customHeight="1">
      <c r="B79" s="20" t="s">
        <v>14</v>
      </c>
      <c r="C79" s="128"/>
      <c r="D79" s="137"/>
      <c r="E79" s="137"/>
      <c r="F79" s="137"/>
      <c r="G79" s="138"/>
      <c r="H79" s="33"/>
      <c r="I79" s="37"/>
      <c r="K79" s="2"/>
      <c r="L79" s="38"/>
      <c r="M79" s="43"/>
      <c r="N79" s="43" t="str">
        <f t="shared" si="9"/>
        <v>EDIF</v>
      </c>
      <c r="O79" s="44"/>
    </row>
    <row r="80" spans="2:15" s="4" customFormat="1" ht="21" customHeight="1">
      <c r="B80" s="20">
        <v>90812</v>
      </c>
      <c r="C80" s="128" t="s">
        <v>105</v>
      </c>
      <c r="D80" s="137"/>
      <c r="E80" s="137"/>
      <c r="F80" s="137"/>
      <c r="G80" s="138"/>
      <c r="H80" s="33" t="s">
        <v>10</v>
      </c>
      <c r="I80" s="37">
        <v>6</v>
      </c>
      <c r="K80" s="2">
        <v>56.59</v>
      </c>
      <c r="L80" s="38">
        <f t="shared" si="10"/>
        <v>339.54</v>
      </c>
      <c r="M80" s="43"/>
      <c r="N80" s="43">
        <f t="shared" si="9"/>
        <v>90812</v>
      </c>
      <c r="O80" s="44"/>
    </row>
    <row r="81" spans="2:15" s="4" customFormat="1" ht="21" customHeight="1">
      <c r="B81" s="20" t="s">
        <v>14</v>
      </c>
      <c r="C81" s="136" t="s">
        <v>42</v>
      </c>
      <c r="D81" s="132"/>
      <c r="E81" s="132"/>
      <c r="F81" s="132"/>
      <c r="G81" s="133"/>
      <c r="H81" s="33"/>
      <c r="I81" s="37"/>
      <c r="K81" s="2"/>
      <c r="L81" s="38"/>
      <c r="M81" s="43"/>
      <c r="N81" s="43" t="str">
        <f t="shared" si="9"/>
        <v>EDIF</v>
      </c>
      <c r="O81" s="44"/>
    </row>
    <row r="82" spans="2:15" s="4" customFormat="1" ht="21" customHeight="1">
      <c r="B82" s="20">
        <v>40141</v>
      </c>
      <c r="C82" s="128" t="s">
        <v>106</v>
      </c>
      <c r="D82" s="137"/>
      <c r="E82" s="137"/>
      <c r="F82" s="137"/>
      <c r="G82" s="138"/>
      <c r="H82" s="33" t="s">
        <v>23</v>
      </c>
      <c r="I82" s="37">
        <v>11.76</v>
      </c>
      <c r="K82" s="2">
        <v>55.78</v>
      </c>
      <c r="L82" s="38">
        <f t="shared" si="10"/>
        <v>655.97280000000001</v>
      </c>
      <c r="M82" s="43"/>
      <c r="N82" s="43">
        <f t="shared" si="9"/>
        <v>40141</v>
      </c>
      <c r="O82" s="44"/>
    </row>
    <row r="83" spans="2:15" s="4" customFormat="1" ht="21" customHeight="1">
      <c r="B83" s="20" t="s">
        <v>14</v>
      </c>
      <c r="C83" s="136" t="s">
        <v>43</v>
      </c>
      <c r="D83" s="132"/>
      <c r="E83" s="132"/>
      <c r="F83" s="132"/>
      <c r="G83" s="133"/>
      <c r="H83" s="33"/>
      <c r="I83" s="37"/>
      <c r="K83" s="2"/>
      <c r="L83" s="38"/>
      <c r="M83" s="43"/>
      <c r="N83" s="43" t="str">
        <f t="shared" si="9"/>
        <v>EDIF</v>
      </c>
      <c r="O83" s="44"/>
    </row>
    <row r="84" spans="2:15" s="4" customFormat="1" ht="21" customHeight="1">
      <c r="B84" s="20">
        <v>130242</v>
      </c>
      <c r="C84" s="128" t="s">
        <v>107</v>
      </c>
      <c r="D84" s="137"/>
      <c r="E84" s="137"/>
      <c r="F84" s="137"/>
      <c r="G84" s="138"/>
      <c r="H84" s="33" t="s">
        <v>23</v>
      </c>
      <c r="I84" s="37">
        <v>20.75</v>
      </c>
      <c r="K84" s="2">
        <v>60.7</v>
      </c>
      <c r="L84" s="38">
        <f>K84*I84</f>
        <v>1259.5250000000001</v>
      </c>
      <c r="M84" s="43"/>
      <c r="N84" s="43">
        <f t="shared" si="9"/>
        <v>130242</v>
      </c>
      <c r="O84" s="44"/>
    </row>
    <row r="85" spans="2:15" s="4" customFormat="1" ht="21" customHeight="1">
      <c r="B85" s="20" t="s">
        <v>14</v>
      </c>
      <c r="C85" s="136" t="s">
        <v>44</v>
      </c>
      <c r="D85" s="132"/>
      <c r="E85" s="132"/>
      <c r="F85" s="132"/>
      <c r="G85" s="133"/>
      <c r="H85" s="33"/>
      <c r="I85" s="37"/>
      <c r="K85" s="2"/>
      <c r="L85" s="38"/>
      <c r="M85" s="43"/>
      <c r="N85" s="43" t="str">
        <f t="shared" si="9"/>
        <v>EDIF</v>
      </c>
      <c r="O85" s="44"/>
    </row>
    <row r="86" spans="2:15" s="4" customFormat="1" ht="21" customHeight="1">
      <c r="B86" s="20">
        <v>20510</v>
      </c>
      <c r="C86" s="128" t="s">
        <v>108</v>
      </c>
      <c r="D86" s="137"/>
      <c r="E86" s="137"/>
      <c r="F86" s="137"/>
      <c r="G86" s="138"/>
      <c r="H86" s="52" t="s">
        <v>13</v>
      </c>
      <c r="I86" s="37">
        <v>22.64</v>
      </c>
      <c r="K86" s="2">
        <v>335.56</v>
      </c>
      <c r="L86" s="38">
        <f t="shared" ref="L86:L96" si="11">K86*I86</f>
        <v>7597.0784000000003</v>
      </c>
      <c r="M86" s="43"/>
      <c r="N86" s="43">
        <f t="shared" si="9"/>
        <v>20510</v>
      </c>
      <c r="O86" s="44"/>
    </row>
    <row r="87" spans="2:15" s="4" customFormat="1" ht="21" customHeight="1">
      <c r="B87" s="20" t="s">
        <v>14</v>
      </c>
      <c r="C87" s="131" t="s">
        <v>116</v>
      </c>
      <c r="D87" s="132"/>
      <c r="E87" s="132"/>
      <c r="F87" s="132"/>
      <c r="G87" s="133"/>
      <c r="H87" s="33"/>
      <c r="I87" s="37"/>
      <c r="K87" s="2"/>
      <c r="L87" s="38">
        <f t="shared" si="11"/>
        <v>0</v>
      </c>
      <c r="M87" s="43"/>
      <c r="N87" s="43" t="str">
        <f t="shared" si="9"/>
        <v>EDIF</v>
      </c>
      <c r="O87" s="44"/>
    </row>
    <row r="88" spans="2:15" s="4" customFormat="1" ht="21" customHeight="1">
      <c r="B88" s="20">
        <v>130110</v>
      </c>
      <c r="C88" s="128" t="s">
        <v>109</v>
      </c>
      <c r="D88" s="129"/>
      <c r="E88" s="129"/>
      <c r="F88" s="129"/>
      <c r="G88" s="130"/>
      <c r="H88" s="52" t="s">
        <v>13</v>
      </c>
      <c r="I88" s="53">
        <v>6.47</v>
      </c>
      <c r="K88" s="2">
        <v>139.72</v>
      </c>
      <c r="L88" s="38">
        <f t="shared" si="11"/>
        <v>903.98839999999996</v>
      </c>
      <c r="M88" s="43"/>
      <c r="N88" s="43">
        <f t="shared" si="9"/>
        <v>130110</v>
      </c>
      <c r="O88" s="44"/>
    </row>
    <row r="89" spans="2:15" s="4" customFormat="1" ht="21" customHeight="1">
      <c r="B89" s="51" t="s">
        <v>14</v>
      </c>
      <c r="C89" s="131" t="s">
        <v>129</v>
      </c>
      <c r="D89" s="132"/>
      <c r="E89" s="132"/>
      <c r="F89" s="132"/>
      <c r="G89" s="133"/>
      <c r="H89" s="33"/>
      <c r="I89" s="37"/>
      <c r="K89" s="2"/>
      <c r="L89" s="38">
        <f t="shared" si="11"/>
        <v>0</v>
      </c>
      <c r="M89" s="43"/>
      <c r="N89" s="43" t="str">
        <f t="shared" si="9"/>
        <v>EDIF</v>
      </c>
      <c r="O89" s="44"/>
    </row>
    <row r="90" spans="2:15" s="4" customFormat="1" ht="21" customHeight="1">
      <c r="B90" s="51">
        <v>20409</v>
      </c>
      <c r="C90" s="128" t="s">
        <v>118</v>
      </c>
      <c r="D90" s="137"/>
      <c r="E90" s="137"/>
      <c r="F90" s="137"/>
      <c r="G90" s="138"/>
      <c r="H90" s="55" t="s">
        <v>117</v>
      </c>
      <c r="I90" s="37">
        <v>1007.64</v>
      </c>
      <c r="K90" s="2">
        <v>7.27</v>
      </c>
      <c r="L90" s="38">
        <f t="shared" si="11"/>
        <v>7325.5427999999993</v>
      </c>
      <c r="M90" s="43"/>
      <c r="N90" s="43">
        <f t="shared" si="9"/>
        <v>20409</v>
      </c>
      <c r="O90" s="44"/>
    </row>
    <row r="91" spans="2:15" s="4" customFormat="1" ht="21" customHeight="1">
      <c r="B91" s="54" t="s">
        <v>14</v>
      </c>
      <c r="C91" s="131" t="s">
        <v>119</v>
      </c>
      <c r="D91" s="132"/>
      <c r="E91" s="132"/>
      <c r="F91" s="132"/>
      <c r="G91" s="133"/>
      <c r="H91" s="33"/>
      <c r="I91" s="37"/>
      <c r="K91" s="2"/>
      <c r="L91" s="38"/>
      <c r="M91" s="43"/>
      <c r="N91" s="43" t="str">
        <f t="shared" si="9"/>
        <v>EDIF</v>
      </c>
      <c r="O91" s="44"/>
    </row>
    <row r="92" spans="2:15" s="4" customFormat="1" ht="21" customHeight="1">
      <c r="B92" s="20">
        <v>100400</v>
      </c>
      <c r="C92" s="128" t="s">
        <v>120</v>
      </c>
      <c r="D92" s="129"/>
      <c r="E92" s="129"/>
      <c r="F92" s="129"/>
      <c r="G92" s="130"/>
      <c r="H92" s="52" t="s">
        <v>23</v>
      </c>
      <c r="I92" s="37">
        <v>4.9000000000000004</v>
      </c>
      <c r="K92" s="2">
        <v>54.35</v>
      </c>
      <c r="L92" s="38">
        <f t="shared" si="11"/>
        <v>266.31500000000005</v>
      </c>
      <c r="M92" s="43"/>
      <c r="N92" s="43">
        <f t="shared" si="9"/>
        <v>100400</v>
      </c>
      <c r="O92" s="44"/>
    </row>
    <row r="93" spans="2:15" s="4" customFormat="1" ht="21" customHeight="1">
      <c r="B93" s="51" t="s">
        <v>64</v>
      </c>
      <c r="C93" s="131" t="s">
        <v>110</v>
      </c>
      <c r="D93" s="132"/>
      <c r="E93" s="132"/>
      <c r="F93" s="132"/>
      <c r="G93" s="133"/>
      <c r="H93" s="33"/>
      <c r="I93" s="37"/>
      <c r="K93" s="2"/>
      <c r="L93" s="38">
        <f t="shared" si="11"/>
        <v>0</v>
      </c>
      <c r="M93" s="43"/>
      <c r="N93" s="43" t="str">
        <f t="shared" si="9"/>
        <v>INFRA</v>
      </c>
      <c r="O93" s="44"/>
    </row>
    <row r="94" spans="2:15" s="4" customFormat="1" ht="21" customHeight="1">
      <c r="B94" s="54" t="s">
        <v>65</v>
      </c>
      <c r="C94" s="128" t="s">
        <v>121</v>
      </c>
      <c r="D94" s="129"/>
      <c r="E94" s="129"/>
      <c r="F94" s="129"/>
      <c r="G94" s="130"/>
      <c r="H94" s="52" t="s">
        <v>41</v>
      </c>
      <c r="I94" s="37">
        <v>164</v>
      </c>
      <c r="K94" s="42">
        <v>1.39</v>
      </c>
      <c r="L94" s="38">
        <f t="shared" si="11"/>
        <v>227.95999999999998</v>
      </c>
      <c r="M94" s="43"/>
      <c r="N94" s="43" t="str">
        <f t="shared" si="9"/>
        <v xml:space="preserve">cotação </v>
      </c>
      <c r="O94" s="44"/>
    </row>
    <row r="95" spans="2:15" s="4" customFormat="1" ht="21" customHeight="1">
      <c r="B95" s="54" t="s">
        <v>66</v>
      </c>
      <c r="C95" s="131" t="s">
        <v>111</v>
      </c>
      <c r="D95" s="132"/>
      <c r="E95" s="132"/>
      <c r="F95" s="132"/>
      <c r="G95" s="133"/>
      <c r="H95" s="33"/>
      <c r="I95" s="37"/>
      <c r="K95" s="2"/>
      <c r="L95" s="38"/>
      <c r="M95" s="43"/>
      <c r="N95" s="43" t="str">
        <f t="shared" si="9"/>
        <v>leroy Merl.</v>
      </c>
      <c r="O95" s="44"/>
    </row>
    <row r="96" spans="2:15" s="4" customFormat="1" ht="21" customHeight="1">
      <c r="B96" s="20" t="s">
        <v>45</v>
      </c>
      <c r="C96" s="128" t="s">
        <v>122</v>
      </c>
      <c r="D96" s="137"/>
      <c r="E96" s="137"/>
      <c r="F96" s="137"/>
      <c r="G96" s="138"/>
      <c r="H96" s="33" t="s">
        <v>10</v>
      </c>
      <c r="I96" s="37">
        <v>2</v>
      </c>
      <c r="K96" s="56">
        <f>M96/1.23</f>
        <v>334.51219512195121</v>
      </c>
      <c r="L96" s="38">
        <f t="shared" si="11"/>
        <v>669.02439024390242</v>
      </c>
      <c r="M96" s="42">
        <v>411.45</v>
      </c>
      <c r="N96" s="43" t="str">
        <f t="shared" si="9"/>
        <v>08.14.101</v>
      </c>
      <c r="O96" s="44"/>
    </row>
    <row r="97" spans="2:15" s="4" customFormat="1" ht="21" customHeight="1">
      <c r="B97" s="20" t="s">
        <v>27</v>
      </c>
      <c r="C97" s="136"/>
      <c r="D97" s="132"/>
      <c r="E97" s="132"/>
      <c r="F97" s="132"/>
      <c r="G97" s="133"/>
      <c r="H97" s="33"/>
      <c r="I97" s="37"/>
      <c r="K97" s="2"/>
      <c r="L97" s="38"/>
      <c r="M97" s="43"/>
      <c r="N97" s="43" t="str">
        <f t="shared" si="9"/>
        <v>FDE</v>
      </c>
      <c r="O97" s="44"/>
    </row>
    <row r="98" spans="2:15" s="4" customFormat="1" ht="21" customHeight="1">
      <c r="B98" s="51" t="s">
        <v>62</v>
      </c>
      <c r="C98" s="128" t="s">
        <v>123</v>
      </c>
      <c r="D98" s="129"/>
      <c r="E98" s="129"/>
      <c r="F98" s="129"/>
      <c r="G98" s="130"/>
      <c r="H98" s="52" t="s">
        <v>63</v>
      </c>
      <c r="I98" s="37">
        <v>2</v>
      </c>
      <c r="K98" s="42">
        <f>M98/1.23</f>
        <v>90.284552845528452</v>
      </c>
      <c r="L98" s="38">
        <f>K98*I98</f>
        <v>180.5691056910569</v>
      </c>
      <c r="M98" s="38">
        <v>111.05</v>
      </c>
      <c r="N98" s="43" t="str">
        <f t="shared" si="9"/>
        <v xml:space="preserve">08.14.046 </v>
      </c>
      <c r="O98" s="44"/>
    </row>
    <row r="99" spans="2:15" s="4" customFormat="1" ht="21" customHeight="1">
      <c r="B99" s="51" t="s">
        <v>27</v>
      </c>
      <c r="C99" s="136"/>
      <c r="D99" s="132"/>
      <c r="E99" s="132"/>
      <c r="F99" s="132"/>
      <c r="G99" s="133"/>
      <c r="H99" s="33"/>
      <c r="I99" s="37"/>
      <c r="K99" s="2"/>
      <c r="L99" s="38"/>
      <c r="M99" s="43"/>
      <c r="N99" s="43" t="str">
        <f t="shared" si="9"/>
        <v>FDE</v>
      </c>
      <c r="O99" s="44"/>
    </row>
    <row r="100" spans="2:15" s="4" customFormat="1" ht="21" customHeight="1">
      <c r="B100" s="20">
        <v>110201</v>
      </c>
      <c r="C100" s="128" t="s">
        <v>124</v>
      </c>
      <c r="D100" s="137"/>
      <c r="E100" s="137"/>
      <c r="F100" s="137"/>
      <c r="G100" s="138"/>
      <c r="H100" s="33" t="s">
        <v>23</v>
      </c>
      <c r="I100" s="37">
        <v>18</v>
      </c>
      <c r="K100" s="2">
        <v>6.4</v>
      </c>
      <c r="L100" s="38">
        <f>K100*I100</f>
        <v>115.2</v>
      </c>
      <c r="M100" s="43"/>
      <c r="N100" s="43">
        <f t="shared" si="9"/>
        <v>110201</v>
      </c>
      <c r="O100" s="44"/>
    </row>
    <row r="101" spans="2:15" s="4" customFormat="1" ht="21" customHeight="1">
      <c r="B101" s="20" t="s">
        <v>14</v>
      </c>
      <c r="C101" s="136" t="s">
        <v>46</v>
      </c>
      <c r="D101" s="132"/>
      <c r="E101" s="132"/>
      <c r="F101" s="132"/>
      <c r="G101" s="133"/>
      <c r="H101" s="33"/>
      <c r="I101" s="37"/>
      <c r="K101" s="2"/>
      <c r="L101" s="38"/>
      <c r="M101" s="43"/>
      <c r="N101" s="43" t="str">
        <f t="shared" si="9"/>
        <v>EDIF</v>
      </c>
      <c r="O101" s="44"/>
    </row>
    <row r="102" spans="2:15" s="4" customFormat="1" ht="21" customHeight="1">
      <c r="B102" s="20">
        <v>110109</v>
      </c>
      <c r="C102" s="128" t="s">
        <v>125</v>
      </c>
      <c r="D102" s="137"/>
      <c r="E102" s="137"/>
      <c r="F102" s="137"/>
      <c r="G102" s="138"/>
      <c r="H102" s="33" t="s">
        <v>23</v>
      </c>
      <c r="I102" s="37">
        <v>18</v>
      </c>
      <c r="K102" s="42">
        <v>36.61</v>
      </c>
      <c r="L102" s="38">
        <f>K102*I102</f>
        <v>658.98</v>
      </c>
      <c r="M102" s="43"/>
      <c r="N102" s="43">
        <f t="shared" si="9"/>
        <v>110109</v>
      </c>
      <c r="O102" s="44"/>
    </row>
    <row r="103" spans="2:15" s="4" customFormat="1" ht="21" customHeight="1">
      <c r="B103" s="20" t="s">
        <v>14</v>
      </c>
      <c r="C103" s="136" t="s">
        <v>46</v>
      </c>
      <c r="D103" s="132"/>
      <c r="E103" s="132"/>
      <c r="F103" s="132"/>
      <c r="G103" s="133"/>
      <c r="H103" s="33"/>
      <c r="I103" s="37"/>
      <c r="K103" s="42"/>
      <c r="L103" s="38"/>
      <c r="M103" s="43"/>
      <c r="N103" s="43" t="str">
        <f t="shared" si="9"/>
        <v>EDIF</v>
      </c>
      <c r="O103" s="44"/>
    </row>
    <row r="104" spans="2:15" s="4" customFormat="1" ht="21" customHeight="1">
      <c r="B104" s="20" t="s">
        <v>59</v>
      </c>
      <c r="C104" s="128" t="s">
        <v>126</v>
      </c>
      <c r="D104" s="129"/>
      <c r="E104" s="129"/>
      <c r="F104" s="129"/>
      <c r="G104" s="130"/>
      <c r="H104" s="52" t="s">
        <v>34</v>
      </c>
      <c r="I104" s="37">
        <v>1</v>
      </c>
      <c r="K104" s="42">
        <f>M104/1.23</f>
        <v>374.48780487804879</v>
      </c>
      <c r="L104" s="38">
        <f>K104*I104</f>
        <v>374.48780487804879</v>
      </c>
      <c r="M104" s="38">
        <v>460.62</v>
      </c>
      <c r="N104" s="43" t="str">
        <f t="shared" si="9"/>
        <v>09.08.099</v>
      </c>
      <c r="O104" s="44"/>
    </row>
    <row r="105" spans="2:15" s="4" customFormat="1" ht="21" customHeight="1">
      <c r="B105" s="51" t="s">
        <v>27</v>
      </c>
      <c r="C105" s="136"/>
      <c r="D105" s="132"/>
      <c r="E105" s="132"/>
      <c r="F105" s="132"/>
      <c r="G105" s="133"/>
      <c r="H105" s="33"/>
      <c r="I105" s="37"/>
      <c r="K105" s="42"/>
      <c r="L105" s="38"/>
      <c r="M105" s="38"/>
      <c r="N105" s="43" t="str">
        <f t="shared" si="9"/>
        <v>FDE</v>
      </c>
      <c r="O105" s="44"/>
    </row>
    <row r="106" spans="2:15" s="4" customFormat="1" ht="21" customHeight="1">
      <c r="B106" s="51" t="s">
        <v>60</v>
      </c>
      <c r="C106" s="128" t="s">
        <v>127</v>
      </c>
      <c r="D106" s="129"/>
      <c r="E106" s="129"/>
      <c r="F106" s="129"/>
      <c r="G106" s="130"/>
      <c r="H106" s="52" t="s">
        <v>34</v>
      </c>
      <c r="I106" s="37">
        <v>1</v>
      </c>
      <c r="K106" s="42">
        <f>M106/1.23</f>
        <v>374.48780487804879</v>
      </c>
      <c r="L106" s="38">
        <f>K106*I106</f>
        <v>374.48780487804879</v>
      </c>
      <c r="M106" s="38">
        <v>460.62</v>
      </c>
      <c r="N106" s="43" t="str">
        <f t="shared" si="9"/>
        <v xml:space="preserve">09.03.099 </v>
      </c>
      <c r="O106" s="44"/>
    </row>
    <row r="107" spans="2:15" s="4" customFormat="1" ht="21" customHeight="1">
      <c r="B107" s="51" t="s">
        <v>27</v>
      </c>
      <c r="C107" s="136"/>
      <c r="D107" s="132"/>
      <c r="E107" s="132"/>
      <c r="F107" s="132"/>
      <c r="G107" s="133"/>
      <c r="H107" s="52"/>
      <c r="I107" s="37"/>
      <c r="K107" s="42"/>
      <c r="L107" s="38"/>
      <c r="M107" s="38"/>
      <c r="N107" s="43" t="str">
        <f t="shared" si="9"/>
        <v>FDE</v>
      </c>
      <c r="O107" s="44"/>
    </row>
    <row r="108" spans="2:15" s="4" customFormat="1" ht="21" customHeight="1">
      <c r="B108" s="51">
        <v>173002</v>
      </c>
      <c r="C108" s="128" t="s">
        <v>128</v>
      </c>
      <c r="D108" s="129"/>
      <c r="E108" s="129"/>
      <c r="F108" s="129"/>
      <c r="G108" s="130"/>
      <c r="H108" s="52" t="s">
        <v>10</v>
      </c>
      <c r="I108" s="37">
        <v>4.5</v>
      </c>
      <c r="K108" s="42">
        <v>203.53</v>
      </c>
      <c r="L108" s="38">
        <f>K108*I108</f>
        <v>915.88499999999999</v>
      </c>
      <c r="M108" s="38"/>
      <c r="N108" s="43">
        <f t="shared" si="9"/>
        <v>173002</v>
      </c>
      <c r="O108" s="44"/>
    </row>
    <row r="109" spans="2:15" s="4" customFormat="1" ht="21" customHeight="1">
      <c r="B109" s="51" t="s">
        <v>14</v>
      </c>
      <c r="C109" s="142" t="s">
        <v>61</v>
      </c>
      <c r="D109" s="132"/>
      <c r="E109" s="132"/>
      <c r="F109" s="132"/>
      <c r="G109" s="133"/>
      <c r="H109" s="52"/>
      <c r="I109" s="37"/>
      <c r="K109" s="42"/>
      <c r="L109" s="38"/>
      <c r="M109" s="38"/>
      <c r="N109" s="43" t="str">
        <f t="shared" si="9"/>
        <v>EDIF</v>
      </c>
      <c r="O109" s="44"/>
    </row>
    <row r="110" spans="2:15" s="4" customFormat="1" ht="21" customHeight="1">
      <c r="B110" s="45"/>
      <c r="C110" s="143"/>
      <c r="D110" s="144"/>
      <c r="E110" s="144"/>
      <c r="F110" s="144"/>
      <c r="G110" s="145"/>
      <c r="H110" s="46"/>
      <c r="I110" s="47"/>
      <c r="K110" s="2"/>
      <c r="M110" s="43">
        <f>B110</f>
        <v>0</v>
      </c>
      <c r="N110" s="43">
        <f t="shared" si="9"/>
        <v>0</v>
      </c>
      <c r="O110" s="44"/>
    </row>
    <row r="111" spans="2:15" ht="20.100000000000001" customHeight="1">
      <c r="B111" s="146" t="s">
        <v>47</v>
      </c>
      <c r="C111" s="146"/>
      <c r="D111" s="146"/>
      <c r="E111" s="146"/>
      <c r="F111" s="146"/>
      <c r="G111" s="146"/>
      <c r="H111" s="146"/>
      <c r="I111" s="2" t="s">
        <v>48</v>
      </c>
      <c r="L111" s="48">
        <f>SUM(L11:L110)</f>
        <v>103901.01637479675</v>
      </c>
    </row>
    <row r="112" spans="2:15" ht="20.100000000000001" customHeight="1">
      <c r="I112" s="2" t="s">
        <v>49</v>
      </c>
      <c r="L112" s="49">
        <f>(L111*0.25)</f>
        <v>25975.254093699186</v>
      </c>
    </row>
    <row r="113" spans="2:12" ht="20.100000000000001" customHeight="1">
      <c r="B113" s="139"/>
      <c r="C113" s="139"/>
      <c r="D113" s="139"/>
      <c r="E113" s="139"/>
      <c r="F113" s="139"/>
      <c r="G113" s="139"/>
      <c r="H113" s="139"/>
      <c r="I113" s="1" t="s">
        <v>50</v>
      </c>
      <c r="J113" s="1"/>
      <c r="K113" s="1"/>
      <c r="L113" s="50">
        <f>SUM(L111:L112)</f>
        <v>129876.27046849593</v>
      </c>
    </row>
    <row r="115" spans="2:12">
      <c r="B115" s="140" t="s">
        <v>51</v>
      </c>
      <c r="C115" s="140"/>
      <c r="D115" s="140"/>
      <c r="E115" s="140"/>
      <c r="F115" s="140"/>
      <c r="G115" s="140"/>
    </row>
  </sheetData>
  <mergeCells count="115">
    <mergeCell ref="D2:F2"/>
    <mergeCell ref="G2:I2"/>
    <mergeCell ref="D3:F3"/>
    <mergeCell ref="G3:I3"/>
    <mergeCell ref="G4:I4"/>
    <mergeCell ref="C38:G38"/>
    <mergeCell ref="C39:G39"/>
    <mergeCell ref="C40:G40"/>
    <mergeCell ref="C43:G43"/>
    <mergeCell ref="C41:G41"/>
    <mergeCell ref="C33:G33"/>
    <mergeCell ref="C34:G34"/>
    <mergeCell ref="C35:G35"/>
    <mergeCell ref="C36:G36"/>
    <mergeCell ref="C37:G37"/>
    <mergeCell ref="H6:I6"/>
    <mergeCell ref="H7:I7"/>
    <mergeCell ref="C11:G11"/>
    <mergeCell ref="C12:G12"/>
    <mergeCell ref="C13:G13"/>
    <mergeCell ref="I9:I10"/>
    <mergeCell ref="C32:G32"/>
    <mergeCell ref="C44:G44"/>
    <mergeCell ref="C45:G45"/>
    <mergeCell ref="C46:G46"/>
    <mergeCell ref="C47:G47"/>
    <mergeCell ref="C42:G42"/>
    <mergeCell ref="C14:G14"/>
    <mergeCell ref="C19:G19"/>
    <mergeCell ref="C20:G20"/>
    <mergeCell ref="C24:G24"/>
    <mergeCell ref="C25:G25"/>
    <mergeCell ref="C22:G22"/>
    <mergeCell ref="C23:G23"/>
    <mergeCell ref="C15:G15"/>
    <mergeCell ref="C16:G16"/>
    <mergeCell ref="C17:G17"/>
    <mergeCell ref="C18:G18"/>
    <mergeCell ref="C21:G21"/>
    <mergeCell ref="C30:G30"/>
    <mergeCell ref="C31:G31"/>
    <mergeCell ref="C26:G26"/>
    <mergeCell ref="C27:G27"/>
    <mergeCell ref="C28:G28"/>
    <mergeCell ref="C29:G29"/>
    <mergeCell ref="C53:G53"/>
    <mergeCell ref="C54:G54"/>
    <mergeCell ref="C55:G55"/>
    <mergeCell ref="C56:G56"/>
    <mergeCell ref="C57:G57"/>
    <mergeCell ref="C48:G48"/>
    <mergeCell ref="C49:G49"/>
    <mergeCell ref="C50:G50"/>
    <mergeCell ref="C51:G51"/>
    <mergeCell ref="C52:G52"/>
    <mergeCell ref="C81:G81"/>
    <mergeCell ref="C82:G82"/>
    <mergeCell ref="C63:G63"/>
    <mergeCell ref="C64:G64"/>
    <mergeCell ref="C65:G65"/>
    <mergeCell ref="C66:G66"/>
    <mergeCell ref="C67:G67"/>
    <mergeCell ref="C58:G58"/>
    <mergeCell ref="C59:G59"/>
    <mergeCell ref="C60:G60"/>
    <mergeCell ref="C61:G61"/>
    <mergeCell ref="C62:G62"/>
    <mergeCell ref="B113:H113"/>
    <mergeCell ref="B115:G115"/>
    <mergeCell ref="B9:B10"/>
    <mergeCell ref="H9:H10"/>
    <mergeCell ref="C106:G106"/>
    <mergeCell ref="C107:G107"/>
    <mergeCell ref="C108:G108"/>
    <mergeCell ref="C109:G109"/>
    <mergeCell ref="C99:G99"/>
    <mergeCell ref="C88:G88"/>
    <mergeCell ref="C89:G89"/>
    <mergeCell ref="C103:G103"/>
    <mergeCell ref="C104:G104"/>
    <mergeCell ref="C110:G110"/>
    <mergeCell ref="B111:H111"/>
    <mergeCell ref="C96:G96"/>
    <mergeCell ref="C97:G97"/>
    <mergeCell ref="C100:G100"/>
    <mergeCell ref="C85:G85"/>
    <mergeCell ref="C86:G86"/>
    <mergeCell ref="C87:G87"/>
    <mergeCell ref="C78:G78"/>
    <mergeCell ref="C90:G90"/>
    <mergeCell ref="C91:G91"/>
    <mergeCell ref="C92:G92"/>
    <mergeCell ref="C93:G93"/>
    <mergeCell ref="C94:G94"/>
    <mergeCell ref="C95:G95"/>
    <mergeCell ref="B2:C4"/>
    <mergeCell ref="C9:G10"/>
    <mergeCell ref="C105:G105"/>
    <mergeCell ref="C68:G68"/>
    <mergeCell ref="C69:G69"/>
    <mergeCell ref="C70:G70"/>
    <mergeCell ref="C71:G71"/>
    <mergeCell ref="C77:G77"/>
    <mergeCell ref="C72:G72"/>
    <mergeCell ref="C73:G73"/>
    <mergeCell ref="C74:G74"/>
    <mergeCell ref="C75:G75"/>
    <mergeCell ref="C76:G76"/>
    <mergeCell ref="C98:G98"/>
    <mergeCell ref="C101:G101"/>
    <mergeCell ref="C102:G102"/>
    <mergeCell ref="C83:G83"/>
    <mergeCell ref="C84:G84"/>
    <mergeCell ref="C79:G79"/>
    <mergeCell ref="C80:G80"/>
  </mergeCells>
  <printOptions horizontalCentered="1"/>
  <pageMargins left="0.39305555555555599" right="0.118055555555556" top="0.118055555555556" bottom="0.118055555555556" header="0.51180555555555596" footer="0.51180555555555596"/>
  <pageSetup paperSize="9" scale="70" firstPageNumber="0" fitToHeight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180E3-B4AB-4EFE-BB7F-63EA01DC803B}">
  <sheetPr>
    <pageSetUpPr fitToPage="1"/>
  </sheetPr>
  <dimension ref="A4:H86"/>
  <sheetViews>
    <sheetView showGridLines="0" tabSelected="1" topLeftCell="A14" zoomScaleNormal="100" workbookViewId="0">
      <selection activeCell="G30" sqref="G30"/>
    </sheetView>
  </sheetViews>
  <sheetFormatPr defaultRowHeight="13.2"/>
  <cols>
    <col min="1" max="1" width="9.109375" style="61"/>
    <col min="2" max="2" width="10.6640625" style="62" customWidth="1"/>
    <col min="3" max="3" width="10.6640625" style="63" customWidth="1"/>
    <col min="4" max="4" width="60.6640625" style="63" customWidth="1"/>
    <col min="5" max="5" width="10.6640625" style="64" customWidth="1"/>
    <col min="6" max="7" width="10.6640625" style="62" customWidth="1"/>
    <col min="8" max="8" width="14.5546875" style="62" customWidth="1"/>
    <col min="9" max="257" width="9.109375" style="61"/>
    <col min="258" max="259" width="10.6640625" style="61" customWidth="1"/>
    <col min="260" max="260" width="60.6640625" style="61" customWidth="1"/>
    <col min="261" max="263" width="10.6640625" style="61" customWidth="1"/>
    <col min="264" max="264" width="14.5546875" style="61" customWidth="1"/>
    <col min="265" max="513" width="9.109375" style="61"/>
    <col min="514" max="515" width="10.6640625" style="61" customWidth="1"/>
    <col min="516" max="516" width="60.6640625" style="61" customWidth="1"/>
    <col min="517" max="519" width="10.6640625" style="61" customWidth="1"/>
    <col min="520" max="520" width="14.5546875" style="61" customWidth="1"/>
    <col min="521" max="769" width="9.109375" style="61"/>
    <col min="770" max="771" width="10.6640625" style="61" customWidth="1"/>
    <col min="772" max="772" width="60.6640625" style="61" customWidth="1"/>
    <col min="773" max="775" width="10.6640625" style="61" customWidth="1"/>
    <col min="776" max="776" width="14.5546875" style="61" customWidth="1"/>
    <col min="777" max="1025" width="9.109375" style="61"/>
    <col min="1026" max="1027" width="10.6640625" style="61" customWidth="1"/>
    <col min="1028" max="1028" width="60.6640625" style="61" customWidth="1"/>
    <col min="1029" max="1031" width="10.6640625" style="61" customWidth="1"/>
    <col min="1032" max="1032" width="14.5546875" style="61" customWidth="1"/>
    <col min="1033" max="1281" width="9.109375" style="61"/>
    <col min="1282" max="1283" width="10.6640625" style="61" customWidth="1"/>
    <col min="1284" max="1284" width="60.6640625" style="61" customWidth="1"/>
    <col min="1285" max="1287" width="10.6640625" style="61" customWidth="1"/>
    <col min="1288" max="1288" width="14.5546875" style="61" customWidth="1"/>
    <col min="1289" max="1537" width="9.109375" style="61"/>
    <col min="1538" max="1539" width="10.6640625" style="61" customWidth="1"/>
    <col min="1540" max="1540" width="60.6640625" style="61" customWidth="1"/>
    <col min="1541" max="1543" width="10.6640625" style="61" customWidth="1"/>
    <col min="1544" max="1544" width="14.5546875" style="61" customWidth="1"/>
    <col min="1545" max="1793" width="9.109375" style="61"/>
    <col min="1794" max="1795" width="10.6640625" style="61" customWidth="1"/>
    <col min="1796" max="1796" width="60.6640625" style="61" customWidth="1"/>
    <col min="1797" max="1799" width="10.6640625" style="61" customWidth="1"/>
    <col min="1800" max="1800" width="14.5546875" style="61" customWidth="1"/>
    <col min="1801" max="2049" width="9.109375" style="61"/>
    <col min="2050" max="2051" width="10.6640625" style="61" customWidth="1"/>
    <col min="2052" max="2052" width="60.6640625" style="61" customWidth="1"/>
    <col min="2053" max="2055" width="10.6640625" style="61" customWidth="1"/>
    <col min="2056" max="2056" width="14.5546875" style="61" customWidth="1"/>
    <col min="2057" max="2305" width="9.109375" style="61"/>
    <col min="2306" max="2307" width="10.6640625" style="61" customWidth="1"/>
    <col min="2308" max="2308" width="60.6640625" style="61" customWidth="1"/>
    <col min="2309" max="2311" width="10.6640625" style="61" customWidth="1"/>
    <col min="2312" max="2312" width="14.5546875" style="61" customWidth="1"/>
    <col min="2313" max="2561" width="9.109375" style="61"/>
    <col min="2562" max="2563" width="10.6640625" style="61" customWidth="1"/>
    <col min="2564" max="2564" width="60.6640625" style="61" customWidth="1"/>
    <col min="2565" max="2567" width="10.6640625" style="61" customWidth="1"/>
    <col min="2568" max="2568" width="14.5546875" style="61" customWidth="1"/>
    <col min="2569" max="2817" width="9.109375" style="61"/>
    <col min="2818" max="2819" width="10.6640625" style="61" customWidth="1"/>
    <col min="2820" max="2820" width="60.6640625" style="61" customWidth="1"/>
    <col min="2821" max="2823" width="10.6640625" style="61" customWidth="1"/>
    <col min="2824" max="2824" width="14.5546875" style="61" customWidth="1"/>
    <col min="2825" max="3073" width="9.109375" style="61"/>
    <col min="3074" max="3075" width="10.6640625" style="61" customWidth="1"/>
    <col min="3076" max="3076" width="60.6640625" style="61" customWidth="1"/>
    <col min="3077" max="3079" width="10.6640625" style="61" customWidth="1"/>
    <col min="3080" max="3080" width="14.5546875" style="61" customWidth="1"/>
    <col min="3081" max="3329" width="9.109375" style="61"/>
    <col min="3330" max="3331" width="10.6640625" style="61" customWidth="1"/>
    <col min="3332" max="3332" width="60.6640625" style="61" customWidth="1"/>
    <col min="3333" max="3335" width="10.6640625" style="61" customWidth="1"/>
    <col min="3336" max="3336" width="14.5546875" style="61" customWidth="1"/>
    <col min="3337" max="3585" width="9.109375" style="61"/>
    <col min="3586" max="3587" width="10.6640625" style="61" customWidth="1"/>
    <col min="3588" max="3588" width="60.6640625" style="61" customWidth="1"/>
    <col min="3589" max="3591" width="10.6640625" style="61" customWidth="1"/>
    <col min="3592" max="3592" width="14.5546875" style="61" customWidth="1"/>
    <col min="3593" max="3841" width="9.109375" style="61"/>
    <col min="3842" max="3843" width="10.6640625" style="61" customWidth="1"/>
    <col min="3844" max="3844" width="60.6640625" style="61" customWidth="1"/>
    <col min="3845" max="3847" width="10.6640625" style="61" customWidth="1"/>
    <col min="3848" max="3848" width="14.5546875" style="61" customWidth="1"/>
    <col min="3849" max="4097" width="9.109375" style="61"/>
    <col min="4098" max="4099" width="10.6640625" style="61" customWidth="1"/>
    <col min="4100" max="4100" width="60.6640625" style="61" customWidth="1"/>
    <col min="4101" max="4103" width="10.6640625" style="61" customWidth="1"/>
    <col min="4104" max="4104" width="14.5546875" style="61" customWidth="1"/>
    <col min="4105" max="4353" width="9.109375" style="61"/>
    <col min="4354" max="4355" width="10.6640625" style="61" customWidth="1"/>
    <col min="4356" max="4356" width="60.6640625" style="61" customWidth="1"/>
    <col min="4357" max="4359" width="10.6640625" style="61" customWidth="1"/>
    <col min="4360" max="4360" width="14.5546875" style="61" customWidth="1"/>
    <col min="4361" max="4609" width="9.109375" style="61"/>
    <col min="4610" max="4611" width="10.6640625" style="61" customWidth="1"/>
    <col min="4612" max="4612" width="60.6640625" style="61" customWidth="1"/>
    <col min="4613" max="4615" width="10.6640625" style="61" customWidth="1"/>
    <col min="4616" max="4616" width="14.5546875" style="61" customWidth="1"/>
    <col min="4617" max="4865" width="9.109375" style="61"/>
    <col min="4866" max="4867" width="10.6640625" style="61" customWidth="1"/>
    <col min="4868" max="4868" width="60.6640625" style="61" customWidth="1"/>
    <col min="4869" max="4871" width="10.6640625" style="61" customWidth="1"/>
    <col min="4872" max="4872" width="14.5546875" style="61" customWidth="1"/>
    <col min="4873" max="5121" width="9.109375" style="61"/>
    <col min="5122" max="5123" width="10.6640625" style="61" customWidth="1"/>
    <col min="5124" max="5124" width="60.6640625" style="61" customWidth="1"/>
    <col min="5125" max="5127" width="10.6640625" style="61" customWidth="1"/>
    <col min="5128" max="5128" width="14.5546875" style="61" customWidth="1"/>
    <col min="5129" max="5377" width="9.109375" style="61"/>
    <col min="5378" max="5379" width="10.6640625" style="61" customWidth="1"/>
    <col min="5380" max="5380" width="60.6640625" style="61" customWidth="1"/>
    <col min="5381" max="5383" width="10.6640625" style="61" customWidth="1"/>
    <col min="5384" max="5384" width="14.5546875" style="61" customWidth="1"/>
    <col min="5385" max="5633" width="9.109375" style="61"/>
    <col min="5634" max="5635" width="10.6640625" style="61" customWidth="1"/>
    <col min="5636" max="5636" width="60.6640625" style="61" customWidth="1"/>
    <col min="5637" max="5639" width="10.6640625" style="61" customWidth="1"/>
    <col min="5640" max="5640" width="14.5546875" style="61" customWidth="1"/>
    <col min="5641" max="5889" width="9.109375" style="61"/>
    <col min="5890" max="5891" width="10.6640625" style="61" customWidth="1"/>
    <col min="5892" max="5892" width="60.6640625" style="61" customWidth="1"/>
    <col min="5893" max="5895" width="10.6640625" style="61" customWidth="1"/>
    <col min="5896" max="5896" width="14.5546875" style="61" customWidth="1"/>
    <col min="5897" max="6145" width="9.109375" style="61"/>
    <col min="6146" max="6147" width="10.6640625" style="61" customWidth="1"/>
    <col min="6148" max="6148" width="60.6640625" style="61" customWidth="1"/>
    <col min="6149" max="6151" width="10.6640625" style="61" customWidth="1"/>
    <col min="6152" max="6152" width="14.5546875" style="61" customWidth="1"/>
    <col min="6153" max="6401" width="9.109375" style="61"/>
    <col min="6402" max="6403" width="10.6640625" style="61" customWidth="1"/>
    <col min="6404" max="6404" width="60.6640625" style="61" customWidth="1"/>
    <col min="6405" max="6407" width="10.6640625" style="61" customWidth="1"/>
    <col min="6408" max="6408" width="14.5546875" style="61" customWidth="1"/>
    <col min="6409" max="6657" width="9.109375" style="61"/>
    <col min="6658" max="6659" width="10.6640625" style="61" customWidth="1"/>
    <col min="6660" max="6660" width="60.6640625" style="61" customWidth="1"/>
    <col min="6661" max="6663" width="10.6640625" style="61" customWidth="1"/>
    <col min="6664" max="6664" width="14.5546875" style="61" customWidth="1"/>
    <col min="6665" max="6913" width="9.109375" style="61"/>
    <col min="6914" max="6915" width="10.6640625" style="61" customWidth="1"/>
    <col min="6916" max="6916" width="60.6640625" style="61" customWidth="1"/>
    <col min="6917" max="6919" width="10.6640625" style="61" customWidth="1"/>
    <col min="6920" max="6920" width="14.5546875" style="61" customWidth="1"/>
    <col min="6921" max="7169" width="9.109375" style="61"/>
    <col min="7170" max="7171" width="10.6640625" style="61" customWidth="1"/>
    <col min="7172" max="7172" width="60.6640625" style="61" customWidth="1"/>
    <col min="7173" max="7175" width="10.6640625" style="61" customWidth="1"/>
    <col min="7176" max="7176" width="14.5546875" style="61" customWidth="1"/>
    <col min="7177" max="7425" width="9.109375" style="61"/>
    <col min="7426" max="7427" width="10.6640625" style="61" customWidth="1"/>
    <col min="7428" max="7428" width="60.6640625" style="61" customWidth="1"/>
    <col min="7429" max="7431" width="10.6640625" style="61" customWidth="1"/>
    <col min="7432" max="7432" width="14.5546875" style="61" customWidth="1"/>
    <col min="7433" max="7681" width="9.109375" style="61"/>
    <col min="7682" max="7683" width="10.6640625" style="61" customWidth="1"/>
    <col min="7684" max="7684" width="60.6640625" style="61" customWidth="1"/>
    <col min="7685" max="7687" width="10.6640625" style="61" customWidth="1"/>
    <col min="7688" max="7688" width="14.5546875" style="61" customWidth="1"/>
    <col min="7689" max="7937" width="9.109375" style="61"/>
    <col min="7938" max="7939" width="10.6640625" style="61" customWidth="1"/>
    <col min="7940" max="7940" width="60.6640625" style="61" customWidth="1"/>
    <col min="7941" max="7943" width="10.6640625" style="61" customWidth="1"/>
    <col min="7944" max="7944" width="14.5546875" style="61" customWidth="1"/>
    <col min="7945" max="8193" width="9.109375" style="61"/>
    <col min="8194" max="8195" width="10.6640625" style="61" customWidth="1"/>
    <col min="8196" max="8196" width="60.6640625" style="61" customWidth="1"/>
    <col min="8197" max="8199" width="10.6640625" style="61" customWidth="1"/>
    <col min="8200" max="8200" width="14.5546875" style="61" customWidth="1"/>
    <col min="8201" max="8449" width="9.109375" style="61"/>
    <col min="8450" max="8451" width="10.6640625" style="61" customWidth="1"/>
    <col min="8452" max="8452" width="60.6640625" style="61" customWidth="1"/>
    <col min="8453" max="8455" width="10.6640625" style="61" customWidth="1"/>
    <col min="8456" max="8456" width="14.5546875" style="61" customWidth="1"/>
    <col min="8457" max="8705" width="9.109375" style="61"/>
    <col min="8706" max="8707" width="10.6640625" style="61" customWidth="1"/>
    <col min="8708" max="8708" width="60.6640625" style="61" customWidth="1"/>
    <col min="8709" max="8711" width="10.6640625" style="61" customWidth="1"/>
    <col min="8712" max="8712" width="14.5546875" style="61" customWidth="1"/>
    <col min="8713" max="8961" width="9.109375" style="61"/>
    <col min="8962" max="8963" width="10.6640625" style="61" customWidth="1"/>
    <col min="8964" max="8964" width="60.6640625" style="61" customWidth="1"/>
    <col min="8965" max="8967" width="10.6640625" style="61" customWidth="1"/>
    <col min="8968" max="8968" width="14.5546875" style="61" customWidth="1"/>
    <col min="8969" max="9217" width="9.109375" style="61"/>
    <col min="9218" max="9219" width="10.6640625" style="61" customWidth="1"/>
    <col min="9220" max="9220" width="60.6640625" style="61" customWidth="1"/>
    <col min="9221" max="9223" width="10.6640625" style="61" customWidth="1"/>
    <col min="9224" max="9224" width="14.5546875" style="61" customWidth="1"/>
    <col min="9225" max="9473" width="9.109375" style="61"/>
    <col min="9474" max="9475" width="10.6640625" style="61" customWidth="1"/>
    <col min="9476" max="9476" width="60.6640625" style="61" customWidth="1"/>
    <col min="9477" max="9479" width="10.6640625" style="61" customWidth="1"/>
    <col min="9480" max="9480" width="14.5546875" style="61" customWidth="1"/>
    <col min="9481" max="9729" width="9.109375" style="61"/>
    <col min="9730" max="9731" width="10.6640625" style="61" customWidth="1"/>
    <col min="9732" max="9732" width="60.6640625" style="61" customWidth="1"/>
    <col min="9733" max="9735" width="10.6640625" style="61" customWidth="1"/>
    <col min="9736" max="9736" width="14.5546875" style="61" customWidth="1"/>
    <col min="9737" max="9985" width="9.109375" style="61"/>
    <col min="9986" max="9987" width="10.6640625" style="61" customWidth="1"/>
    <col min="9988" max="9988" width="60.6640625" style="61" customWidth="1"/>
    <col min="9989" max="9991" width="10.6640625" style="61" customWidth="1"/>
    <col min="9992" max="9992" width="14.5546875" style="61" customWidth="1"/>
    <col min="9993" max="10241" width="9.109375" style="61"/>
    <col min="10242" max="10243" width="10.6640625" style="61" customWidth="1"/>
    <col min="10244" max="10244" width="60.6640625" style="61" customWidth="1"/>
    <col min="10245" max="10247" width="10.6640625" style="61" customWidth="1"/>
    <col min="10248" max="10248" width="14.5546875" style="61" customWidth="1"/>
    <col min="10249" max="10497" width="9.109375" style="61"/>
    <col min="10498" max="10499" width="10.6640625" style="61" customWidth="1"/>
    <col min="10500" max="10500" width="60.6640625" style="61" customWidth="1"/>
    <col min="10501" max="10503" width="10.6640625" style="61" customWidth="1"/>
    <col min="10504" max="10504" width="14.5546875" style="61" customWidth="1"/>
    <col min="10505" max="10753" width="9.109375" style="61"/>
    <col min="10754" max="10755" width="10.6640625" style="61" customWidth="1"/>
    <col min="10756" max="10756" width="60.6640625" style="61" customWidth="1"/>
    <col min="10757" max="10759" width="10.6640625" style="61" customWidth="1"/>
    <col min="10760" max="10760" width="14.5546875" style="61" customWidth="1"/>
    <col min="10761" max="11009" width="9.109375" style="61"/>
    <col min="11010" max="11011" width="10.6640625" style="61" customWidth="1"/>
    <col min="11012" max="11012" width="60.6640625" style="61" customWidth="1"/>
    <col min="11013" max="11015" width="10.6640625" style="61" customWidth="1"/>
    <col min="11016" max="11016" width="14.5546875" style="61" customWidth="1"/>
    <col min="11017" max="11265" width="9.109375" style="61"/>
    <col min="11266" max="11267" width="10.6640625" style="61" customWidth="1"/>
    <col min="11268" max="11268" width="60.6640625" style="61" customWidth="1"/>
    <col min="11269" max="11271" width="10.6640625" style="61" customWidth="1"/>
    <col min="11272" max="11272" width="14.5546875" style="61" customWidth="1"/>
    <col min="11273" max="11521" width="9.109375" style="61"/>
    <col min="11522" max="11523" width="10.6640625" style="61" customWidth="1"/>
    <col min="11524" max="11524" width="60.6640625" style="61" customWidth="1"/>
    <col min="11525" max="11527" width="10.6640625" style="61" customWidth="1"/>
    <col min="11528" max="11528" width="14.5546875" style="61" customWidth="1"/>
    <col min="11529" max="11777" width="9.109375" style="61"/>
    <col min="11778" max="11779" width="10.6640625" style="61" customWidth="1"/>
    <col min="11780" max="11780" width="60.6640625" style="61" customWidth="1"/>
    <col min="11781" max="11783" width="10.6640625" style="61" customWidth="1"/>
    <col min="11784" max="11784" width="14.5546875" style="61" customWidth="1"/>
    <col min="11785" max="12033" width="9.109375" style="61"/>
    <col min="12034" max="12035" width="10.6640625" style="61" customWidth="1"/>
    <col min="12036" max="12036" width="60.6640625" style="61" customWidth="1"/>
    <col min="12037" max="12039" width="10.6640625" style="61" customWidth="1"/>
    <col min="12040" max="12040" width="14.5546875" style="61" customWidth="1"/>
    <col min="12041" max="12289" width="9.109375" style="61"/>
    <col min="12290" max="12291" width="10.6640625" style="61" customWidth="1"/>
    <col min="12292" max="12292" width="60.6640625" style="61" customWidth="1"/>
    <col min="12293" max="12295" width="10.6640625" style="61" customWidth="1"/>
    <col min="12296" max="12296" width="14.5546875" style="61" customWidth="1"/>
    <col min="12297" max="12545" width="9.109375" style="61"/>
    <col min="12546" max="12547" width="10.6640625" style="61" customWidth="1"/>
    <col min="12548" max="12548" width="60.6640625" style="61" customWidth="1"/>
    <col min="12549" max="12551" width="10.6640625" style="61" customWidth="1"/>
    <col min="12552" max="12552" width="14.5546875" style="61" customWidth="1"/>
    <col min="12553" max="12801" width="9.109375" style="61"/>
    <col min="12802" max="12803" width="10.6640625" style="61" customWidth="1"/>
    <col min="12804" max="12804" width="60.6640625" style="61" customWidth="1"/>
    <col min="12805" max="12807" width="10.6640625" style="61" customWidth="1"/>
    <col min="12808" max="12808" width="14.5546875" style="61" customWidth="1"/>
    <col min="12809" max="13057" width="9.109375" style="61"/>
    <col min="13058" max="13059" width="10.6640625" style="61" customWidth="1"/>
    <col min="13060" max="13060" width="60.6640625" style="61" customWidth="1"/>
    <col min="13061" max="13063" width="10.6640625" style="61" customWidth="1"/>
    <col min="13064" max="13064" width="14.5546875" style="61" customWidth="1"/>
    <col min="13065" max="13313" width="9.109375" style="61"/>
    <col min="13314" max="13315" width="10.6640625" style="61" customWidth="1"/>
    <col min="13316" max="13316" width="60.6640625" style="61" customWidth="1"/>
    <col min="13317" max="13319" width="10.6640625" style="61" customWidth="1"/>
    <col min="13320" max="13320" width="14.5546875" style="61" customWidth="1"/>
    <col min="13321" max="13569" width="9.109375" style="61"/>
    <col min="13570" max="13571" width="10.6640625" style="61" customWidth="1"/>
    <col min="13572" max="13572" width="60.6640625" style="61" customWidth="1"/>
    <col min="13573" max="13575" width="10.6640625" style="61" customWidth="1"/>
    <col min="13576" max="13576" width="14.5546875" style="61" customWidth="1"/>
    <col min="13577" max="13825" width="9.109375" style="61"/>
    <col min="13826" max="13827" width="10.6640625" style="61" customWidth="1"/>
    <col min="13828" max="13828" width="60.6640625" style="61" customWidth="1"/>
    <col min="13829" max="13831" width="10.6640625" style="61" customWidth="1"/>
    <col min="13832" max="13832" width="14.5546875" style="61" customWidth="1"/>
    <col min="13833" max="14081" width="9.109375" style="61"/>
    <col min="14082" max="14083" width="10.6640625" style="61" customWidth="1"/>
    <col min="14084" max="14084" width="60.6640625" style="61" customWidth="1"/>
    <col min="14085" max="14087" width="10.6640625" style="61" customWidth="1"/>
    <col min="14088" max="14088" width="14.5546875" style="61" customWidth="1"/>
    <col min="14089" max="14337" width="9.109375" style="61"/>
    <col min="14338" max="14339" width="10.6640625" style="61" customWidth="1"/>
    <col min="14340" max="14340" width="60.6640625" style="61" customWidth="1"/>
    <col min="14341" max="14343" width="10.6640625" style="61" customWidth="1"/>
    <col min="14344" max="14344" width="14.5546875" style="61" customWidth="1"/>
    <col min="14345" max="14593" width="9.109375" style="61"/>
    <col min="14594" max="14595" width="10.6640625" style="61" customWidth="1"/>
    <col min="14596" max="14596" width="60.6640625" style="61" customWidth="1"/>
    <col min="14597" max="14599" width="10.6640625" style="61" customWidth="1"/>
    <col min="14600" max="14600" width="14.5546875" style="61" customWidth="1"/>
    <col min="14601" max="14849" width="9.109375" style="61"/>
    <col min="14850" max="14851" width="10.6640625" style="61" customWidth="1"/>
    <col min="14852" max="14852" width="60.6640625" style="61" customWidth="1"/>
    <col min="14853" max="14855" width="10.6640625" style="61" customWidth="1"/>
    <col min="14856" max="14856" width="14.5546875" style="61" customWidth="1"/>
    <col min="14857" max="15105" width="9.109375" style="61"/>
    <col min="15106" max="15107" width="10.6640625" style="61" customWidth="1"/>
    <col min="15108" max="15108" width="60.6640625" style="61" customWidth="1"/>
    <col min="15109" max="15111" width="10.6640625" style="61" customWidth="1"/>
    <col min="15112" max="15112" width="14.5546875" style="61" customWidth="1"/>
    <col min="15113" max="15361" width="9.109375" style="61"/>
    <col min="15362" max="15363" width="10.6640625" style="61" customWidth="1"/>
    <col min="15364" max="15364" width="60.6640625" style="61" customWidth="1"/>
    <col min="15365" max="15367" width="10.6640625" style="61" customWidth="1"/>
    <col min="15368" max="15368" width="14.5546875" style="61" customWidth="1"/>
    <col min="15369" max="15617" width="9.109375" style="61"/>
    <col min="15618" max="15619" width="10.6640625" style="61" customWidth="1"/>
    <col min="15620" max="15620" width="60.6640625" style="61" customWidth="1"/>
    <col min="15621" max="15623" width="10.6640625" style="61" customWidth="1"/>
    <col min="15624" max="15624" width="14.5546875" style="61" customWidth="1"/>
    <col min="15625" max="15873" width="9.109375" style="61"/>
    <col min="15874" max="15875" width="10.6640625" style="61" customWidth="1"/>
    <col min="15876" max="15876" width="60.6640625" style="61" customWidth="1"/>
    <col min="15877" max="15879" width="10.6640625" style="61" customWidth="1"/>
    <col min="15880" max="15880" width="14.5546875" style="61" customWidth="1"/>
    <col min="15881" max="16129" width="9.109375" style="61"/>
    <col min="16130" max="16131" width="10.6640625" style="61" customWidth="1"/>
    <col min="16132" max="16132" width="60.6640625" style="61" customWidth="1"/>
    <col min="16133" max="16135" width="10.6640625" style="61" customWidth="1"/>
    <col min="16136" max="16136" width="14.5546875" style="61" customWidth="1"/>
    <col min="16137" max="16384" width="9.109375" style="61"/>
  </cols>
  <sheetData>
    <row r="4" spans="1:8">
      <c r="D4" s="167" t="s">
        <v>130</v>
      </c>
      <c r="E4" s="167"/>
      <c r="F4" s="167"/>
      <c r="G4" s="167"/>
      <c r="H4" s="167"/>
    </row>
    <row r="6" spans="1:8">
      <c r="D6" s="61" t="s">
        <v>152</v>
      </c>
    </row>
    <row r="8" spans="1:8">
      <c r="G8" s="65" t="s">
        <v>131</v>
      </c>
      <c r="H8" s="66">
        <v>43647</v>
      </c>
    </row>
    <row r="9" spans="1:8" s="67" customFormat="1" ht="20.100000000000001" customHeight="1">
      <c r="B9" s="68" t="s">
        <v>132</v>
      </c>
      <c r="C9" s="69" t="s">
        <v>52</v>
      </c>
      <c r="D9" s="69" t="s">
        <v>53</v>
      </c>
      <c r="E9" s="69" t="s">
        <v>54</v>
      </c>
      <c r="F9" s="70" t="s">
        <v>133</v>
      </c>
      <c r="G9" s="70" t="s">
        <v>134</v>
      </c>
      <c r="H9" s="71" t="s">
        <v>55</v>
      </c>
    </row>
    <row r="10" spans="1:8">
      <c r="A10" s="67"/>
      <c r="B10" s="72"/>
      <c r="C10" s="73"/>
      <c r="D10" s="74" t="s">
        <v>141</v>
      </c>
      <c r="E10" s="75"/>
      <c r="F10" s="76"/>
      <c r="G10" s="76"/>
      <c r="H10" s="77"/>
    </row>
    <row r="11" spans="1:8">
      <c r="B11" s="78" t="s">
        <v>14</v>
      </c>
      <c r="C11" s="75">
        <f>VLOOKUP($D11,ORÇ!$C$11:$N$110,12,0)</f>
        <v>173002</v>
      </c>
      <c r="D11" s="79" t="s">
        <v>128</v>
      </c>
      <c r="E11" s="75" t="str">
        <f>VLOOKUP($D11,ORÇ!$C$11:$N$110,6,0)</f>
        <v>UNID</v>
      </c>
      <c r="F11" s="76">
        <f>SUMIF(ORÇ!C:C,D11,ORÇ!I:I)</f>
        <v>4.5</v>
      </c>
      <c r="G11" s="76"/>
      <c r="H11" s="77">
        <f t="shared" ref="H11" si="0">F11*G11</f>
        <v>0</v>
      </c>
    </row>
    <row r="12" spans="1:8" s="67" customFormat="1">
      <c r="A12" s="84"/>
      <c r="B12" s="106"/>
      <c r="C12" s="107"/>
      <c r="D12" s="108"/>
      <c r="E12" s="107"/>
      <c r="F12" s="109"/>
      <c r="G12" s="110" t="s">
        <v>56</v>
      </c>
      <c r="H12" s="111">
        <f>SUM(H11:H11)</f>
        <v>0</v>
      </c>
    </row>
    <row r="13" spans="1:8">
      <c r="A13" s="67"/>
      <c r="B13" s="72"/>
      <c r="C13" s="73"/>
      <c r="D13" s="74" t="s">
        <v>142</v>
      </c>
      <c r="E13" s="75"/>
      <c r="F13" s="76"/>
      <c r="G13" s="76"/>
      <c r="H13" s="77"/>
    </row>
    <row r="14" spans="1:8">
      <c r="B14" s="78" t="s">
        <v>14</v>
      </c>
      <c r="C14" s="75">
        <f>VLOOKUP($D14,ORÇ!$C$11:$N$110,12,0)</f>
        <v>25004</v>
      </c>
      <c r="D14" s="79" t="s">
        <v>12</v>
      </c>
      <c r="E14" s="75" t="str">
        <f>VLOOKUP($D14,ORÇ!$C$11:$N$110,6,0)</f>
        <v>M3</v>
      </c>
      <c r="F14" s="76">
        <f>SUMIF(ORÇ!C:C,D14,ORÇ!I:I)</f>
        <v>16.27</v>
      </c>
      <c r="G14" s="76"/>
      <c r="H14" s="77">
        <f t="shared" ref="H14" si="1">F14*G14</f>
        <v>0</v>
      </c>
    </row>
    <row r="15" spans="1:8">
      <c r="B15" s="78" t="s">
        <v>14</v>
      </c>
      <c r="C15" s="75">
        <f>VLOOKUP($D15,ORÇ!$C$11:$N$110,12,0)</f>
        <v>115005</v>
      </c>
      <c r="D15" s="79" t="s">
        <v>92</v>
      </c>
      <c r="E15" s="75" t="str">
        <f>VLOOKUP($D15,ORÇ!$C$11:$N$110,6,0)</f>
        <v>M2</v>
      </c>
      <c r="F15" s="76">
        <f>SUMIF(ORÇ!C:C,D15,ORÇ!I:I)</f>
        <v>145.52000000000001</v>
      </c>
      <c r="G15" s="76"/>
      <c r="H15" s="77">
        <f t="shared" ref="H15:H20" si="2">F15*G15</f>
        <v>0</v>
      </c>
    </row>
    <row r="16" spans="1:8" ht="26.4">
      <c r="B16" s="78" t="s">
        <v>14</v>
      </c>
      <c r="C16" s="75">
        <f>VLOOKUP($D16,ORÇ!$C$11:$N$110,12,0)</f>
        <v>10401</v>
      </c>
      <c r="D16" s="79" t="s">
        <v>15</v>
      </c>
      <c r="E16" s="75" t="str">
        <f>VLOOKUP($D16,ORÇ!$C$11:$N$110,6,0)</f>
        <v>M3</v>
      </c>
      <c r="F16" s="76">
        <f>SUMIF(ORÇ!C:C,D16,ORÇ!I:I)</f>
        <v>0.5</v>
      </c>
      <c r="G16" s="76"/>
      <c r="H16" s="77">
        <f t="shared" si="2"/>
        <v>0</v>
      </c>
    </row>
    <row r="17" spans="1:8" ht="26.4">
      <c r="B17" s="78" t="s">
        <v>14</v>
      </c>
      <c r="C17" s="75">
        <f>VLOOKUP($D17,ORÇ!$C$11:$N$110,12,0)</f>
        <v>65025</v>
      </c>
      <c r="D17" s="79" t="s">
        <v>70</v>
      </c>
      <c r="E17" s="75" t="str">
        <f>VLOOKUP($D17,ORÇ!$C$11:$N$110,6,0)</f>
        <v>M2</v>
      </c>
      <c r="F17" s="76">
        <f>SUMIF(ORÇ!C:C,D17,ORÇ!I:I)</f>
        <v>32.799999999999997</v>
      </c>
      <c r="G17" s="76"/>
      <c r="H17" s="77">
        <f t="shared" si="2"/>
        <v>0</v>
      </c>
    </row>
    <row r="18" spans="1:8" ht="26.4">
      <c r="B18" s="78" t="s">
        <v>14</v>
      </c>
      <c r="C18" s="75">
        <f>VLOOKUP($D18,ORÇ!$C$11:$N$110,12,0)</f>
        <v>66004</v>
      </c>
      <c r="D18" s="79" t="s">
        <v>71</v>
      </c>
      <c r="E18" s="75" t="str">
        <f>VLOOKUP($D18,ORÇ!$C$11:$N$110,6,0)</f>
        <v>M2</v>
      </c>
      <c r="F18" s="76">
        <f>SUMIF(ORÇ!C:C,D18,ORÇ!I:I)</f>
        <v>32.799999999999997</v>
      </c>
      <c r="G18" s="76"/>
      <c r="H18" s="77">
        <f t="shared" si="2"/>
        <v>0</v>
      </c>
    </row>
    <row r="19" spans="1:8" ht="26.4">
      <c r="B19" s="78" t="s">
        <v>14</v>
      </c>
      <c r="C19" s="75">
        <f>VLOOKUP($D19,ORÇ!$C$11:$N$110,12,0)</f>
        <v>10105</v>
      </c>
      <c r="D19" s="79" t="s">
        <v>77</v>
      </c>
      <c r="E19" s="75" t="str">
        <f>VLOOKUP($D19,ORÇ!$C$11:$N$110,6,0)</f>
        <v>M3</v>
      </c>
      <c r="F19" s="76">
        <f>SUMIF(ORÇ!C:C,D19,ORÇ!I:I)</f>
        <v>31.55</v>
      </c>
      <c r="G19" s="76"/>
      <c r="H19" s="77">
        <f t="shared" si="2"/>
        <v>0</v>
      </c>
    </row>
    <row r="20" spans="1:8" ht="26.4">
      <c r="B20" s="78" t="s">
        <v>14</v>
      </c>
      <c r="C20" s="75">
        <f>VLOOKUP($D20,ORÇ!$C$11:$N$110,12,0)</f>
        <v>10110</v>
      </c>
      <c r="D20" s="79" t="s">
        <v>78</v>
      </c>
      <c r="E20" s="75" t="str">
        <f>VLOOKUP($D20,ORÇ!$C$11:$N$110,6,0)</f>
        <v>M3</v>
      </c>
      <c r="F20" s="76">
        <f>SUMIF(ORÇ!C:C,D20,ORÇ!I:I)</f>
        <v>631</v>
      </c>
      <c r="G20" s="76"/>
      <c r="H20" s="77">
        <f t="shared" si="2"/>
        <v>0</v>
      </c>
    </row>
    <row r="21" spans="1:8" s="67" customFormat="1">
      <c r="A21" s="84"/>
      <c r="B21" s="106"/>
      <c r="C21" s="107"/>
      <c r="D21" s="108"/>
      <c r="E21" s="107"/>
      <c r="F21" s="109"/>
      <c r="G21" s="110" t="s">
        <v>56</v>
      </c>
      <c r="H21" s="111">
        <f>SUM(H14:H20)</f>
        <v>0</v>
      </c>
    </row>
    <row r="22" spans="1:8">
      <c r="A22" s="67"/>
      <c r="B22" s="72"/>
      <c r="C22" s="73"/>
      <c r="D22" s="74" t="s">
        <v>143</v>
      </c>
      <c r="E22" s="75"/>
      <c r="F22" s="76"/>
      <c r="G22" s="76"/>
      <c r="H22" s="77"/>
    </row>
    <row r="23" spans="1:8">
      <c r="B23" s="78" t="s">
        <v>14</v>
      </c>
      <c r="C23" s="75">
        <f>VLOOKUP($D23,ORÇ!$C$11:$N$110,12,0)</f>
        <v>20404</v>
      </c>
      <c r="D23" s="79" t="s">
        <v>85</v>
      </c>
      <c r="E23" s="75" t="str">
        <f>VLOOKUP($D23,ORÇ!$C$11:$N$110,6,0)</f>
        <v>KG</v>
      </c>
      <c r="F23" s="76">
        <f>SUMIF(ORÇ!C:C,D23,ORÇ!I:I)</f>
        <v>34.92</v>
      </c>
      <c r="G23" s="76"/>
      <c r="H23" s="77">
        <f t="shared" ref="H23:H27" si="3">F23*G23</f>
        <v>0</v>
      </c>
    </row>
    <row r="24" spans="1:8">
      <c r="B24" s="78" t="s">
        <v>14</v>
      </c>
      <c r="C24" s="75">
        <f>VLOOKUP($D24,ORÇ!$C$11:$N$110,12,0)</f>
        <v>20510</v>
      </c>
      <c r="D24" s="79" t="s">
        <v>108</v>
      </c>
      <c r="E24" s="75" t="str">
        <f>VLOOKUP($D24,ORÇ!$C$11:$N$110,6,0)</f>
        <v>M3</v>
      </c>
      <c r="F24" s="76">
        <f>SUMIF(ORÇ!C:C,D24,ORÇ!I:I)</f>
        <v>22.64</v>
      </c>
      <c r="G24" s="76"/>
      <c r="H24" s="77">
        <f t="shared" si="3"/>
        <v>0</v>
      </c>
    </row>
    <row r="25" spans="1:8">
      <c r="B25" s="78" t="s">
        <v>14</v>
      </c>
      <c r="C25" s="75">
        <f>VLOOKUP($D25,ORÇ!$C$11:$N$110,12,0)</f>
        <v>20409</v>
      </c>
      <c r="D25" s="79" t="s">
        <v>118</v>
      </c>
      <c r="E25" s="75" t="str">
        <f>VLOOKUP($D25,ORÇ!$C$11:$N$110,6,0)</f>
        <v>kg</v>
      </c>
      <c r="F25" s="76">
        <f>SUMIF(ORÇ!C:C,D25,ORÇ!I:I)</f>
        <v>1007.64</v>
      </c>
      <c r="G25" s="76"/>
      <c r="H25" s="77">
        <f t="shared" si="3"/>
        <v>0</v>
      </c>
    </row>
    <row r="26" spans="1:8" ht="26.4">
      <c r="B26" s="78" t="s">
        <v>64</v>
      </c>
      <c r="C26" s="75">
        <f>VLOOKUP($D26,ORÇ!$C$11:$N$110,12,0)</f>
        <v>100400</v>
      </c>
      <c r="D26" s="79" t="s">
        <v>120</v>
      </c>
      <c r="E26" s="75" t="str">
        <f>VLOOKUP($D26,ORÇ!$C$11:$N$110,6,0)</f>
        <v>M2</v>
      </c>
      <c r="F26" s="76">
        <f>SUMIF(ORÇ!C:C,D26,ORÇ!I:I)</f>
        <v>4.9000000000000004</v>
      </c>
      <c r="G26" s="76"/>
      <c r="H26" s="77">
        <f t="shared" si="3"/>
        <v>0</v>
      </c>
    </row>
    <row r="27" spans="1:8">
      <c r="B27" s="78" t="s">
        <v>14</v>
      </c>
      <c r="C27" s="75">
        <f>VLOOKUP($D27,ORÇ!$C$11:$N$110,12,0)</f>
        <v>20506</v>
      </c>
      <c r="D27" s="79" t="s">
        <v>79</v>
      </c>
      <c r="E27" s="75" t="str">
        <f>VLOOKUP($D27,ORÇ!$C$11:$N$110,6,0)</f>
        <v>M3</v>
      </c>
      <c r="F27" s="76">
        <f>SUMIF(ORÇ!C:C,D27,ORÇ!I:I)</f>
        <v>0.5</v>
      </c>
      <c r="G27" s="76"/>
      <c r="H27" s="77">
        <f t="shared" si="3"/>
        <v>0</v>
      </c>
    </row>
    <row r="28" spans="1:8" s="67" customFormat="1">
      <c r="A28" s="84"/>
      <c r="B28" s="106"/>
      <c r="C28" s="107"/>
      <c r="D28" s="108"/>
      <c r="E28" s="107"/>
      <c r="F28" s="109"/>
      <c r="G28" s="110" t="s">
        <v>56</v>
      </c>
      <c r="H28" s="111">
        <f>SUM(H23:H27)</f>
        <v>0</v>
      </c>
    </row>
    <row r="29" spans="1:8">
      <c r="A29" s="67"/>
      <c r="B29" s="72"/>
      <c r="C29" s="73"/>
      <c r="D29" s="74" t="s">
        <v>144</v>
      </c>
      <c r="E29" s="75"/>
      <c r="F29" s="76"/>
      <c r="G29" s="76"/>
      <c r="H29" s="77"/>
    </row>
    <row r="30" spans="1:8">
      <c r="B30" s="122" t="s">
        <v>14</v>
      </c>
      <c r="C30" s="123">
        <f>VLOOKUP($D30,ORÇ!$C$11:$N$110,12,0)</f>
        <v>40141</v>
      </c>
      <c r="D30" s="124" t="s">
        <v>106</v>
      </c>
      <c r="E30" s="123" t="str">
        <f>VLOOKUP($D30,ORÇ!$C$11:$N$110,6,0)</f>
        <v>M2</v>
      </c>
      <c r="F30" s="125">
        <f>SUMIF(ORÇ!C:C,D30,ORÇ!I:I)</f>
        <v>11.76</v>
      </c>
      <c r="G30" s="125"/>
      <c r="H30" s="126">
        <f t="shared" ref="H30" si="4">F30*G30</f>
        <v>0</v>
      </c>
    </row>
    <row r="31" spans="1:8" s="67" customFormat="1">
      <c r="A31" s="84"/>
      <c r="B31" s="106"/>
      <c r="C31" s="107"/>
      <c r="D31" s="108"/>
      <c r="E31" s="107"/>
      <c r="F31" s="109"/>
      <c r="G31" s="110" t="s">
        <v>56</v>
      </c>
      <c r="H31" s="111">
        <f>SUM(H30:H30)</f>
        <v>0</v>
      </c>
    </row>
    <row r="32" spans="1:8">
      <c r="A32" s="67"/>
      <c r="B32" s="72"/>
      <c r="C32" s="73"/>
      <c r="D32" s="74" t="s">
        <v>145</v>
      </c>
      <c r="E32" s="75"/>
      <c r="F32" s="76"/>
      <c r="G32" s="76"/>
      <c r="H32" s="77"/>
    </row>
    <row r="33" spans="1:8" ht="26.4">
      <c r="B33" s="78" t="s">
        <v>14</v>
      </c>
      <c r="C33" s="75">
        <f>VLOOKUP($D33,ORÇ!$C$11:$N$110,12,0)</f>
        <v>60110</v>
      </c>
      <c r="D33" s="79" t="s">
        <v>82</v>
      </c>
      <c r="E33" s="75" t="str">
        <f>VLOOKUP($D33,ORÇ!$C$11:$N$110,6,0)</f>
        <v>M2</v>
      </c>
      <c r="F33" s="76">
        <f>SUMIF(ORÇ!C:C,D33,ORÇ!I:I)</f>
        <v>82</v>
      </c>
      <c r="G33" s="76"/>
      <c r="H33" s="77">
        <f t="shared" ref="H33:H39" si="5">F33*G33</f>
        <v>0</v>
      </c>
    </row>
    <row r="34" spans="1:8" ht="26.4">
      <c r="B34" s="78" t="s">
        <v>14</v>
      </c>
      <c r="C34" s="75">
        <f>VLOOKUP($D34,ORÇ!$C$11:$N$110,12,0)</f>
        <v>101133</v>
      </c>
      <c r="D34" s="79" t="s">
        <v>83</v>
      </c>
      <c r="E34" s="75" t="str">
        <f>VLOOKUP($D34,ORÇ!$C$11:$N$110,6,0)</f>
        <v>M</v>
      </c>
      <c r="F34" s="76">
        <f>SUMIF(ORÇ!C:C,D34,ORÇ!I:I)</f>
        <v>26.5</v>
      </c>
      <c r="G34" s="76"/>
      <c r="H34" s="77">
        <f t="shared" si="5"/>
        <v>0</v>
      </c>
    </row>
    <row r="35" spans="1:8" ht="26.4">
      <c r="B35" s="78" t="s">
        <v>14</v>
      </c>
      <c r="C35" s="75">
        <f>VLOOKUP($D35,ORÇ!$C$11:$N$110,12,0)</f>
        <v>101101</v>
      </c>
      <c r="D35" s="79" t="s">
        <v>84</v>
      </c>
      <c r="E35" s="75" t="str">
        <f>VLOOKUP($D35,ORÇ!$C$11:$N$110,6,0)</f>
        <v>M</v>
      </c>
      <c r="F35" s="76">
        <f>SUMIF(ORÇ!C:C,D35,ORÇ!I:I)</f>
        <v>18.5</v>
      </c>
      <c r="G35" s="76"/>
      <c r="H35" s="77">
        <f t="shared" si="5"/>
        <v>0</v>
      </c>
    </row>
    <row r="36" spans="1:8" ht="26.4">
      <c r="B36" s="78" t="s">
        <v>14</v>
      </c>
      <c r="C36" s="75">
        <f>VLOOKUP($D36,ORÇ!$C$11:$N$110,12,0)</f>
        <v>101215</v>
      </c>
      <c r="D36" s="79" t="s">
        <v>114</v>
      </c>
      <c r="E36" s="75" t="str">
        <f>VLOOKUP($D36,ORÇ!$C$11:$N$110,6,0)</f>
        <v>M</v>
      </c>
      <c r="F36" s="76">
        <f>SUMIF(ORÇ!C:C,D36,ORÇ!I:I)</f>
        <v>24</v>
      </c>
      <c r="G36" s="76"/>
      <c r="H36" s="77">
        <f t="shared" si="5"/>
        <v>0</v>
      </c>
    </row>
    <row r="37" spans="1:8">
      <c r="B37" s="78" t="s">
        <v>27</v>
      </c>
      <c r="C37" s="75" t="str">
        <f>VLOOKUP($D37,ORÇ!$C$11:$N$110,12,0)</f>
        <v>03.01.005</v>
      </c>
      <c r="D37" s="79" t="s">
        <v>90</v>
      </c>
      <c r="E37" s="75" t="str">
        <f>VLOOKUP($D37,ORÇ!$C$11:$N$110,6,0)</f>
        <v>M3</v>
      </c>
      <c r="F37" s="76">
        <f>SUMIF(ORÇ!C:C,D37,ORÇ!I:I)</f>
        <v>46.2</v>
      </c>
      <c r="G37" s="76"/>
      <c r="H37" s="77">
        <f t="shared" si="5"/>
        <v>0</v>
      </c>
    </row>
    <row r="38" spans="1:8" ht="26.4">
      <c r="B38" s="78" t="s">
        <v>14</v>
      </c>
      <c r="C38" s="75">
        <f>VLOOKUP($D38,ORÇ!$C$11:$N$110,12,0)</f>
        <v>68001</v>
      </c>
      <c r="D38" s="79" t="s">
        <v>91</v>
      </c>
      <c r="E38" s="75" t="str">
        <f>VLOOKUP($D38,ORÇ!$C$11:$N$110,6,0)</f>
        <v>M2</v>
      </c>
      <c r="F38" s="76">
        <f>SUMIF(ORÇ!C:C,D38,ORÇ!I:I)</f>
        <v>447.74</v>
      </c>
      <c r="G38" s="76"/>
      <c r="H38" s="77">
        <f t="shared" si="5"/>
        <v>0</v>
      </c>
    </row>
    <row r="39" spans="1:8">
      <c r="B39" s="78" t="s">
        <v>14</v>
      </c>
      <c r="C39" s="75">
        <f>VLOOKUP($D39,ORÇ!$C$11:$N$110,12,0)</f>
        <v>60222</v>
      </c>
      <c r="D39" s="79" t="s">
        <v>81</v>
      </c>
      <c r="E39" s="75" t="str">
        <f>VLOOKUP($D39,ORÇ!$C$11:$N$110,6,0)</f>
        <v>M2</v>
      </c>
      <c r="F39" s="76">
        <f>SUMIF(ORÇ!C:C,D39,ORÇ!I:I)</f>
        <v>82</v>
      </c>
      <c r="G39" s="76"/>
      <c r="H39" s="77">
        <f t="shared" si="5"/>
        <v>0</v>
      </c>
    </row>
    <row r="40" spans="1:8" s="67" customFormat="1">
      <c r="A40" s="84"/>
      <c r="B40" s="106"/>
      <c r="C40" s="107"/>
      <c r="D40" s="108"/>
      <c r="E40" s="107"/>
      <c r="F40" s="109"/>
      <c r="G40" s="110" t="s">
        <v>56</v>
      </c>
      <c r="H40" s="111">
        <f>SUM(H33:H39)</f>
        <v>0</v>
      </c>
    </row>
    <row r="41" spans="1:8">
      <c r="A41" s="67"/>
      <c r="B41" s="72"/>
      <c r="C41" s="73"/>
      <c r="D41" s="74" t="s">
        <v>146</v>
      </c>
      <c r="E41" s="75"/>
      <c r="F41" s="76"/>
      <c r="G41" s="76"/>
      <c r="H41" s="77"/>
    </row>
    <row r="42" spans="1:8" ht="26.4">
      <c r="B42" s="78" t="s">
        <v>14</v>
      </c>
      <c r="C42" s="75">
        <f>VLOOKUP($D42,ORÇ!$C$11:$N$110,12,0)</f>
        <v>90321</v>
      </c>
      <c r="D42" s="79" t="s">
        <v>99</v>
      </c>
      <c r="E42" s="75" t="str">
        <f>VLOOKUP($D42,ORÇ!$C$11:$N$110,6,0)</f>
        <v>M</v>
      </c>
      <c r="F42" s="76">
        <f>SUMIF(ORÇ!C:C,D42,ORÇ!I:I)</f>
        <v>300</v>
      </c>
      <c r="G42" s="76"/>
      <c r="H42" s="77">
        <f t="shared" ref="H42:H51" si="6">F42*G42</f>
        <v>0</v>
      </c>
    </row>
    <row r="43" spans="1:8" ht="26.4">
      <c r="B43" s="78" t="s">
        <v>14</v>
      </c>
      <c r="C43" s="75">
        <f>VLOOKUP($D43,ORÇ!$C$11:$N$110,12,0)</f>
        <v>90322</v>
      </c>
      <c r="D43" s="79" t="s">
        <v>100</v>
      </c>
      <c r="E43" s="75" t="str">
        <f>VLOOKUP($D43,ORÇ!$C$11:$N$110,6,0)</f>
        <v>M</v>
      </c>
      <c r="F43" s="76">
        <f>SUMIF(ORÇ!C:C,D43,ORÇ!I:I)</f>
        <v>200</v>
      </c>
      <c r="G43" s="76"/>
      <c r="H43" s="77">
        <f t="shared" si="6"/>
        <v>0</v>
      </c>
    </row>
    <row r="44" spans="1:8" ht="26.4">
      <c r="B44" s="78" t="s">
        <v>14</v>
      </c>
      <c r="C44" s="75">
        <f>VLOOKUP($D44,ORÇ!$C$11:$N$110,12,0)</f>
        <v>90323</v>
      </c>
      <c r="D44" s="79" t="s">
        <v>101</v>
      </c>
      <c r="E44" s="75" t="str">
        <f>VLOOKUP($D44,ORÇ!$C$11:$N$110,6,0)</f>
        <v>M</v>
      </c>
      <c r="F44" s="76">
        <f>SUMIF(ORÇ!C:C,D44,ORÇ!I:I)</f>
        <v>200</v>
      </c>
      <c r="G44" s="76"/>
      <c r="H44" s="77">
        <f t="shared" si="6"/>
        <v>0</v>
      </c>
    </row>
    <row r="45" spans="1:8">
      <c r="B45" s="78" t="s">
        <v>14</v>
      </c>
      <c r="C45" s="75">
        <f>VLOOKUP($D45,ORÇ!$C$11:$N$110,12,0)</f>
        <v>98210</v>
      </c>
      <c r="D45" s="79" t="s">
        <v>102</v>
      </c>
      <c r="E45" s="75" t="str">
        <f>VLOOKUP($D45,ORÇ!$C$11:$N$110,6,0)</f>
        <v>UNID</v>
      </c>
      <c r="F45" s="76">
        <f>SUMIF(ORÇ!C:C,D45,ORÇ!I:I)</f>
        <v>45</v>
      </c>
      <c r="G45" s="76"/>
      <c r="H45" s="77">
        <f t="shared" si="6"/>
        <v>0</v>
      </c>
    </row>
    <row r="46" spans="1:8">
      <c r="B46" s="78" t="s">
        <v>14</v>
      </c>
      <c r="C46" s="75">
        <f>VLOOKUP($D46,ORÇ!$C$11:$N$110,12,0)</f>
        <v>98207</v>
      </c>
      <c r="D46" s="79" t="s">
        <v>103</v>
      </c>
      <c r="E46" s="75" t="str">
        <f>VLOOKUP($D46,ORÇ!$C$11:$N$110,6,0)</f>
        <v>UNID</v>
      </c>
      <c r="F46" s="76">
        <f>SUMIF(ORÇ!C:C,D46,ORÇ!I:I)</f>
        <v>25</v>
      </c>
      <c r="G46" s="76"/>
      <c r="H46" s="77">
        <f t="shared" si="6"/>
        <v>0</v>
      </c>
    </row>
    <row r="47" spans="1:8">
      <c r="B47" s="78" t="s">
        <v>14</v>
      </c>
      <c r="C47" s="75">
        <f>VLOOKUP($D47,ORÇ!$C$11:$N$110,12,0)</f>
        <v>98208</v>
      </c>
      <c r="D47" s="79" t="s">
        <v>104</v>
      </c>
      <c r="E47" s="75" t="str">
        <f>VLOOKUP($D47,ORÇ!$C$11:$N$110,6,0)</f>
        <v>UNID</v>
      </c>
      <c r="F47" s="76">
        <f>SUMIF(ORÇ!C:C,D47,ORÇ!I:I)</f>
        <v>20</v>
      </c>
      <c r="G47" s="76"/>
      <c r="H47" s="77">
        <f t="shared" si="6"/>
        <v>0</v>
      </c>
    </row>
    <row r="48" spans="1:8" ht="39.6">
      <c r="B48" s="78" t="s">
        <v>14</v>
      </c>
      <c r="C48" s="75">
        <f>VLOOKUP($D48,ORÇ!$C$11:$N$110,12,0)</f>
        <v>90951</v>
      </c>
      <c r="D48" s="79" t="s">
        <v>140</v>
      </c>
      <c r="E48" s="75" t="str">
        <f>VLOOKUP($D48,ORÇ!$C$11:$N$110,6,0)</f>
        <v>UNID</v>
      </c>
      <c r="F48" s="76">
        <f>SUMIF(ORÇ!C:C,D48,ORÇ!I:I)</f>
        <v>34</v>
      </c>
      <c r="G48" s="76"/>
      <c r="H48" s="77">
        <f t="shared" si="6"/>
        <v>0</v>
      </c>
    </row>
    <row r="49" spans="1:8">
      <c r="B49" s="78" t="s">
        <v>14</v>
      </c>
      <c r="C49" s="75">
        <f>VLOOKUP($D49,ORÇ!$C$11:$N$110,12,0)</f>
        <v>90812</v>
      </c>
      <c r="D49" s="79" t="s">
        <v>105</v>
      </c>
      <c r="E49" s="75" t="str">
        <f>VLOOKUP($D49,ORÇ!$C$11:$N$110,6,0)</f>
        <v>UNID</v>
      </c>
      <c r="F49" s="76">
        <f>SUMIF(ORÇ!C:C,D49,ORÇ!I:I)</f>
        <v>6</v>
      </c>
      <c r="G49" s="76"/>
      <c r="H49" s="77">
        <f t="shared" si="6"/>
        <v>0</v>
      </c>
    </row>
    <row r="50" spans="1:8">
      <c r="B50" s="78" t="s">
        <v>27</v>
      </c>
      <c r="C50" s="75" t="str">
        <f>VLOOKUP($D50,ORÇ!$C$11:$N$110,12,0)</f>
        <v>09.08.099</v>
      </c>
      <c r="D50" s="79" t="s">
        <v>126</v>
      </c>
      <c r="E50" s="75" t="str">
        <f>VLOOKUP($D50,ORÇ!$C$11:$N$110,6,0)</f>
        <v>MV</v>
      </c>
      <c r="F50" s="76">
        <f>SUMIF(ORÇ!C:C,D50,ORÇ!I:I)</f>
        <v>1</v>
      </c>
      <c r="G50" s="76"/>
      <c r="H50" s="77">
        <f t="shared" si="6"/>
        <v>0</v>
      </c>
    </row>
    <row r="51" spans="1:8">
      <c r="B51" s="78" t="s">
        <v>27</v>
      </c>
      <c r="C51" s="75" t="str">
        <f>VLOOKUP($D51,ORÇ!$C$11:$N$110,12,0)</f>
        <v xml:space="preserve">09.03.099 </v>
      </c>
      <c r="D51" s="79" t="s">
        <v>127</v>
      </c>
      <c r="E51" s="75" t="str">
        <f>VLOOKUP($D51,ORÇ!$C$11:$N$110,6,0)</f>
        <v>MV</v>
      </c>
      <c r="F51" s="76">
        <f>SUMIF(ORÇ!C:C,D51,ORÇ!I:I)</f>
        <v>1</v>
      </c>
      <c r="G51" s="76"/>
      <c r="H51" s="77">
        <f t="shared" si="6"/>
        <v>0</v>
      </c>
    </row>
    <row r="52" spans="1:8" s="67" customFormat="1">
      <c r="A52" s="84"/>
      <c r="B52" s="106"/>
      <c r="C52" s="107"/>
      <c r="D52" s="108"/>
      <c r="E52" s="107"/>
      <c r="F52" s="109"/>
      <c r="G52" s="110" t="s">
        <v>56</v>
      </c>
      <c r="H52" s="111">
        <f>SUM(H42:H51)</f>
        <v>0</v>
      </c>
    </row>
    <row r="53" spans="1:8">
      <c r="A53" s="67"/>
      <c r="B53" s="72"/>
      <c r="C53" s="73"/>
      <c r="D53" s="74" t="s">
        <v>147</v>
      </c>
      <c r="E53" s="75"/>
      <c r="F53" s="76"/>
      <c r="G53" s="76"/>
      <c r="H53" s="77"/>
    </row>
    <row r="54" spans="1:8">
      <c r="B54" s="78" t="s">
        <v>27</v>
      </c>
      <c r="C54" s="75" t="str">
        <f>VLOOKUP($D54,ORÇ!$C$11:$N$110,12,0)</f>
        <v>16.19.099</v>
      </c>
      <c r="D54" s="79" t="s">
        <v>94</v>
      </c>
      <c r="E54" s="75" t="str">
        <f>VLOOKUP($D54,ORÇ!$C$11:$N$110,6,0)</f>
        <v>MV</v>
      </c>
      <c r="F54" s="76">
        <f>SUMIF(ORÇ!C:C,D54,ORÇ!I:I)</f>
        <v>1</v>
      </c>
      <c r="G54" s="76"/>
      <c r="H54" s="77">
        <f t="shared" ref="H54:H56" si="7">F54*G54</f>
        <v>0</v>
      </c>
    </row>
    <row r="55" spans="1:8">
      <c r="B55" s="78" t="s">
        <v>27</v>
      </c>
      <c r="C55" s="75" t="str">
        <f>VLOOKUP($D55,ORÇ!$C$11:$N$110,12,0)</f>
        <v>08.14.101</v>
      </c>
      <c r="D55" s="79" t="s">
        <v>122</v>
      </c>
      <c r="E55" s="75" t="str">
        <f>VLOOKUP($D55,ORÇ!$C$11:$N$110,6,0)</f>
        <v>UNID</v>
      </c>
      <c r="F55" s="76">
        <f>SUMIF(ORÇ!C:C,D55,ORÇ!I:I)</f>
        <v>2</v>
      </c>
      <c r="G55" s="76"/>
      <c r="H55" s="77">
        <f t="shared" si="7"/>
        <v>0</v>
      </c>
    </row>
    <row r="56" spans="1:8">
      <c r="B56" s="78" t="s">
        <v>27</v>
      </c>
      <c r="C56" s="75" t="str">
        <f>VLOOKUP($D56,ORÇ!$C$11:$N$110,12,0)</f>
        <v xml:space="preserve">08.14.046 </v>
      </c>
      <c r="D56" s="79" t="s">
        <v>123</v>
      </c>
      <c r="E56" s="75" t="str">
        <f>VLOOKUP($D56,ORÇ!$C$11:$N$110,6,0)</f>
        <v>UIND</v>
      </c>
      <c r="F56" s="76">
        <f>SUMIF(ORÇ!C:C,D56,ORÇ!I:I)</f>
        <v>2</v>
      </c>
      <c r="G56" s="76"/>
      <c r="H56" s="77">
        <f t="shared" si="7"/>
        <v>0</v>
      </c>
    </row>
    <row r="57" spans="1:8" s="67" customFormat="1">
      <c r="A57" s="84"/>
      <c r="B57" s="106"/>
      <c r="C57" s="107"/>
      <c r="D57" s="108"/>
      <c r="E57" s="107"/>
      <c r="F57" s="109"/>
      <c r="G57" s="110" t="s">
        <v>56</v>
      </c>
      <c r="H57" s="111">
        <f>SUM(H54:H56)</f>
        <v>0</v>
      </c>
    </row>
    <row r="58" spans="1:8">
      <c r="A58" s="67"/>
      <c r="B58" s="72"/>
      <c r="C58" s="73"/>
      <c r="D58" s="74" t="s">
        <v>148</v>
      </c>
      <c r="E58" s="75"/>
      <c r="F58" s="76"/>
      <c r="G58" s="76"/>
      <c r="H58" s="77"/>
    </row>
    <row r="59" spans="1:8">
      <c r="B59" s="78" t="s">
        <v>27</v>
      </c>
      <c r="C59" s="75" t="str">
        <f>VLOOKUP($D59,ORÇ!$C$11:$N$110,12,0)</f>
        <v>12.02.014</v>
      </c>
      <c r="D59" s="79" t="s">
        <v>93</v>
      </c>
      <c r="E59" s="75" t="str">
        <f>VLOOKUP($D59,ORÇ!$C$11:$N$110,6,0)</f>
        <v>M2</v>
      </c>
      <c r="F59" s="76">
        <f>SUMIF(ORÇ!C:C,D59,ORÇ!I:I)</f>
        <v>30.44</v>
      </c>
      <c r="G59" s="76"/>
      <c r="H59" s="77">
        <f t="shared" ref="H59:H66" si="8">F59*G59</f>
        <v>0</v>
      </c>
    </row>
    <row r="60" spans="1:8">
      <c r="B60" s="78" t="s">
        <v>27</v>
      </c>
      <c r="C60" s="75" t="str">
        <f>VLOOKUP($D60,ORÇ!$C$11:$N$110,12,0)</f>
        <v>12.02.036</v>
      </c>
      <c r="D60" s="79" t="s">
        <v>95</v>
      </c>
      <c r="E60" s="75" t="str">
        <f>VLOOKUP($D60,ORÇ!$C$11:$N$110,6,0)</f>
        <v>M2</v>
      </c>
      <c r="F60" s="76">
        <f>SUMIF(ORÇ!C:C,D60,ORÇ!I:I)</f>
        <v>122.5</v>
      </c>
      <c r="G60" s="76"/>
      <c r="H60" s="77">
        <f t="shared" si="8"/>
        <v>0</v>
      </c>
    </row>
    <row r="61" spans="1:8" ht="26.4">
      <c r="B61" s="78" t="s">
        <v>14</v>
      </c>
      <c r="C61" s="75">
        <f>VLOOKUP($D61,ORÇ!$C$11:$N$110,12,0)</f>
        <v>130242</v>
      </c>
      <c r="D61" s="79" t="s">
        <v>107</v>
      </c>
      <c r="E61" s="75" t="str">
        <f>VLOOKUP($D61,ORÇ!$C$11:$N$110,6,0)</f>
        <v>M2</v>
      </c>
      <c r="F61" s="76">
        <f>SUMIF(ORÇ!C:C,D61,ORÇ!I:I)</f>
        <v>20.75</v>
      </c>
      <c r="G61" s="76"/>
      <c r="H61" s="77">
        <f t="shared" si="8"/>
        <v>0</v>
      </c>
    </row>
    <row r="62" spans="1:8">
      <c r="B62" s="78" t="s">
        <v>14</v>
      </c>
      <c r="C62" s="75">
        <f>VLOOKUP($D62,ORÇ!$C$11:$N$110,12,0)</f>
        <v>130110</v>
      </c>
      <c r="D62" s="79" t="s">
        <v>109</v>
      </c>
      <c r="E62" s="75" t="str">
        <f>VLOOKUP($D62,ORÇ!$C$11:$N$110,6,0)</f>
        <v>M3</v>
      </c>
      <c r="F62" s="76">
        <f>SUMIF(ORÇ!C:C,D62,ORÇ!I:I)</f>
        <v>6.47</v>
      </c>
      <c r="G62" s="76"/>
      <c r="H62" s="77">
        <f t="shared" si="8"/>
        <v>0</v>
      </c>
    </row>
    <row r="63" spans="1:8">
      <c r="B63" s="78" t="s">
        <v>7</v>
      </c>
      <c r="C63" s="75" t="str">
        <f>VLOOKUP($D63,ORÇ!$C$11:$N$110,12,0)</f>
        <v xml:space="preserve">cotação </v>
      </c>
      <c r="D63" s="79" t="s">
        <v>121</v>
      </c>
      <c r="E63" s="75" t="str">
        <f>VLOOKUP($D63,ORÇ!$C$11:$N$110,6,0)</f>
        <v>M</v>
      </c>
      <c r="F63" s="76">
        <f>SUMIF(ORÇ!C:C,D63,ORÇ!I:I)</f>
        <v>164</v>
      </c>
      <c r="G63" s="76"/>
      <c r="H63" s="77">
        <f t="shared" si="8"/>
        <v>0</v>
      </c>
    </row>
    <row r="64" spans="1:8">
      <c r="B64" s="78" t="s">
        <v>14</v>
      </c>
      <c r="C64" s="75">
        <f>VLOOKUP($D64,ORÇ!$C$11:$N$110,12,0)</f>
        <v>110201</v>
      </c>
      <c r="D64" s="79" t="s">
        <v>124</v>
      </c>
      <c r="E64" s="75" t="str">
        <f>VLOOKUP($D64,ORÇ!$C$11:$N$110,6,0)</f>
        <v>M2</v>
      </c>
      <c r="F64" s="76">
        <f>SUMIF(ORÇ!C:C,D64,ORÇ!I:I)</f>
        <v>18</v>
      </c>
      <c r="G64" s="76"/>
      <c r="H64" s="77">
        <f t="shared" si="8"/>
        <v>0</v>
      </c>
    </row>
    <row r="65" spans="1:8" ht="26.4">
      <c r="B65" s="78" t="s">
        <v>14</v>
      </c>
      <c r="C65" s="75">
        <f>VLOOKUP($D65,ORÇ!$C$11:$N$110,12,0)</f>
        <v>110109</v>
      </c>
      <c r="D65" s="79" t="s">
        <v>125</v>
      </c>
      <c r="E65" s="75" t="str">
        <f>VLOOKUP($D65,ORÇ!$C$11:$N$110,6,0)</f>
        <v>M2</v>
      </c>
      <c r="F65" s="76">
        <f>SUMIF(ORÇ!C:C,D65,ORÇ!I:I)</f>
        <v>18</v>
      </c>
      <c r="G65" s="76"/>
      <c r="H65" s="77">
        <f t="shared" si="8"/>
        <v>0</v>
      </c>
    </row>
    <row r="66" spans="1:8">
      <c r="B66" s="78" t="s">
        <v>14</v>
      </c>
      <c r="C66" s="75">
        <f>VLOOKUP($D66,ORÇ!$C$11:$N$110,12,0)</f>
        <v>130204</v>
      </c>
      <c r="D66" s="79" t="s">
        <v>80</v>
      </c>
      <c r="E66" s="75" t="str">
        <f>VLOOKUP($D66,ORÇ!$C$11:$N$110,6,0)</f>
        <v>M2</v>
      </c>
      <c r="F66" s="76">
        <f>SUMIF(ORÇ!C:C,D66,ORÇ!I:I)</f>
        <v>82</v>
      </c>
      <c r="G66" s="76"/>
      <c r="H66" s="77">
        <f t="shared" si="8"/>
        <v>0</v>
      </c>
    </row>
    <row r="67" spans="1:8" s="67" customFormat="1">
      <c r="A67" s="84"/>
      <c r="B67" s="106"/>
      <c r="C67" s="107"/>
      <c r="D67" s="108"/>
      <c r="E67" s="107"/>
      <c r="F67" s="109"/>
      <c r="G67" s="110" t="s">
        <v>56</v>
      </c>
      <c r="H67" s="111">
        <f>SUM(H59:H66)</f>
        <v>0</v>
      </c>
    </row>
    <row r="68" spans="1:8">
      <c r="A68" s="67"/>
      <c r="B68" s="72"/>
      <c r="C68" s="73"/>
      <c r="D68" s="74" t="s">
        <v>149</v>
      </c>
      <c r="E68" s="75"/>
      <c r="F68" s="76"/>
      <c r="G68" s="76"/>
      <c r="H68" s="77"/>
    </row>
    <row r="69" spans="1:8" ht="26.4">
      <c r="B69" s="78" t="s">
        <v>14</v>
      </c>
      <c r="C69" s="75">
        <f>VLOOKUP($D69,ORÇ!$C$11:$N$110,12,0)</f>
        <v>150115</v>
      </c>
      <c r="D69" s="79" t="s">
        <v>88</v>
      </c>
      <c r="E69" s="75" t="str">
        <f>VLOOKUP($D69,ORÇ!$C$11:$N$110,6,0)</f>
        <v>M2</v>
      </c>
      <c r="F69" s="76">
        <f>SUMIF(ORÇ!C:C,D69,ORÇ!I:I)</f>
        <v>661.6</v>
      </c>
      <c r="G69" s="76"/>
      <c r="H69" s="77">
        <f t="shared" ref="H69:H72" si="9">F69*G69</f>
        <v>0</v>
      </c>
    </row>
    <row r="70" spans="1:8" ht="26.4">
      <c r="B70" s="78" t="s">
        <v>14</v>
      </c>
      <c r="C70" s="75">
        <f>VLOOKUP($D70,ORÇ!$C$11:$N$110,12,0)</f>
        <v>150123</v>
      </c>
      <c r="D70" s="79" t="s">
        <v>89</v>
      </c>
      <c r="E70" s="75" t="str">
        <f>VLOOKUP($D70,ORÇ!$C$11:$N$110,6,0)</f>
        <v>M2</v>
      </c>
      <c r="F70" s="76">
        <f>SUMIF(ORÇ!C:C,D70,ORÇ!I:I)</f>
        <v>332.44</v>
      </c>
      <c r="G70" s="76"/>
      <c r="H70" s="77">
        <f t="shared" si="9"/>
        <v>0</v>
      </c>
    </row>
    <row r="71" spans="1:8" ht="26.4">
      <c r="B71" s="78" t="s">
        <v>14</v>
      </c>
      <c r="C71" s="75">
        <f>VLOOKUP($D71,ORÇ!$C$11:$N$110,12,0)</f>
        <v>150210</v>
      </c>
      <c r="D71" s="79" t="s">
        <v>97</v>
      </c>
      <c r="E71" s="75" t="str">
        <f>VLOOKUP($D71,ORÇ!$C$11:$N$110,6,0)</f>
        <v>M2</v>
      </c>
      <c r="F71" s="76">
        <f>SUMIF(ORÇ!C:C,D71,ORÇ!I:I)</f>
        <v>38.64</v>
      </c>
      <c r="G71" s="76"/>
      <c r="H71" s="77">
        <f t="shared" si="9"/>
        <v>0</v>
      </c>
    </row>
    <row r="72" spans="1:8" ht="26.4">
      <c r="B72" s="78" t="s">
        <v>14</v>
      </c>
      <c r="C72" s="75">
        <f>VLOOKUP($D72,ORÇ!$C$11:$N$110,12,0)</f>
        <v>150310</v>
      </c>
      <c r="D72" s="79" t="s">
        <v>98</v>
      </c>
      <c r="E72" s="75" t="str">
        <f>VLOOKUP($D72,ORÇ!$C$11:$N$110,6,0)</f>
        <v>M2</v>
      </c>
      <c r="F72" s="76">
        <f>SUMIF(ORÇ!C:C,D72,ORÇ!I:I)</f>
        <v>12.6</v>
      </c>
      <c r="G72" s="76"/>
      <c r="H72" s="77">
        <f t="shared" si="9"/>
        <v>0</v>
      </c>
    </row>
    <row r="73" spans="1:8" s="67" customFormat="1">
      <c r="A73" s="84"/>
      <c r="B73" s="106"/>
      <c r="C73" s="107"/>
      <c r="D73" s="108"/>
      <c r="E73" s="107"/>
      <c r="F73" s="109"/>
      <c r="G73" s="110" t="s">
        <v>56</v>
      </c>
      <c r="H73" s="111">
        <f>SUM(H69:H72)</f>
        <v>0</v>
      </c>
    </row>
    <row r="74" spans="1:8">
      <c r="A74" s="67"/>
      <c r="B74" s="72"/>
      <c r="C74" s="73"/>
      <c r="D74" s="74" t="s">
        <v>150</v>
      </c>
      <c r="E74" s="75"/>
      <c r="F74" s="76"/>
      <c r="G74" s="76"/>
      <c r="H74" s="77"/>
    </row>
    <row r="75" spans="1:8">
      <c r="B75" s="78" t="s">
        <v>7</v>
      </c>
      <c r="C75" s="75" t="str">
        <f>VLOOKUP($D75,ORÇ!$C$11:$N$110,12,0)</f>
        <v xml:space="preserve">COTAÇÃO </v>
      </c>
      <c r="D75" s="79" t="s">
        <v>86</v>
      </c>
      <c r="E75" s="75" t="str">
        <f>VLOOKUP($D75,ORÇ!$C$11:$N$110,6,0)</f>
        <v xml:space="preserve">M </v>
      </c>
      <c r="F75" s="76">
        <f>SUMIF(ORÇ!C:C,D75,ORÇ!I:I)</f>
        <v>15.4</v>
      </c>
      <c r="G75" s="76"/>
      <c r="H75" s="77">
        <f t="shared" ref="H75:H77" si="10">F75*G75</f>
        <v>0</v>
      </c>
    </row>
    <row r="76" spans="1:8">
      <c r="B76" s="78" t="s">
        <v>7</v>
      </c>
      <c r="C76" s="75" t="str">
        <f>VLOOKUP($D76,ORÇ!$C$11:$N$110,12,0)</f>
        <v xml:space="preserve">COTAÇÃO </v>
      </c>
      <c r="D76" s="79" t="s">
        <v>87</v>
      </c>
      <c r="E76" s="75" t="str">
        <f>VLOOKUP($D76,ORÇ!$C$11:$N$110,6,0)</f>
        <v xml:space="preserve">M </v>
      </c>
      <c r="F76" s="76">
        <f>SUMIF(ORÇ!C:C,D76,ORÇ!I:I)</f>
        <v>12</v>
      </c>
      <c r="G76" s="76"/>
      <c r="H76" s="77">
        <f t="shared" si="10"/>
        <v>0</v>
      </c>
    </row>
    <row r="77" spans="1:8">
      <c r="B77" s="78" t="s">
        <v>27</v>
      </c>
      <c r="C77" s="75" t="str">
        <f>VLOOKUP($D77,ORÇ!$C$11:$N$110,12,0)</f>
        <v>06.03.082</v>
      </c>
      <c r="D77" s="79" t="s">
        <v>96</v>
      </c>
      <c r="E77" s="75" t="str">
        <f>VLOOKUP($D77,ORÇ!$C$11:$N$110,6,0)</f>
        <v xml:space="preserve">M </v>
      </c>
      <c r="F77" s="76">
        <f>SUMIF(ORÇ!C:C,D77,ORÇ!I:I)</f>
        <v>17</v>
      </c>
      <c r="G77" s="76"/>
      <c r="H77" s="77">
        <f t="shared" si="10"/>
        <v>0</v>
      </c>
    </row>
    <row r="78" spans="1:8" s="67" customFormat="1">
      <c r="A78" s="84"/>
      <c r="B78" s="112"/>
      <c r="C78" s="113"/>
      <c r="D78" s="114"/>
      <c r="E78" s="113"/>
      <c r="F78" s="115"/>
      <c r="G78" s="116" t="s">
        <v>56</v>
      </c>
      <c r="H78" s="117">
        <f>SUM(H75:H77)</f>
        <v>0</v>
      </c>
    </row>
    <row r="79" spans="1:8" s="84" customFormat="1">
      <c r="B79" s="67"/>
      <c r="C79" s="80"/>
      <c r="D79" s="80"/>
      <c r="E79" s="81"/>
      <c r="F79" s="82"/>
      <c r="G79" s="83" t="s">
        <v>57</v>
      </c>
      <c r="H79" s="82"/>
    </row>
    <row r="80" spans="1:8" s="84" customFormat="1">
      <c r="B80" s="67"/>
      <c r="C80" s="80"/>
      <c r="D80" s="80"/>
      <c r="E80" s="81"/>
      <c r="F80" s="82"/>
      <c r="G80" s="83" t="s">
        <v>58</v>
      </c>
      <c r="H80" s="82">
        <f>H79*0.25</f>
        <v>0</v>
      </c>
    </row>
    <row r="81" spans="2:8" s="84" customFormat="1">
      <c r="B81" s="67"/>
      <c r="C81" s="80"/>
      <c r="D81" s="80"/>
      <c r="E81" s="81"/>
      <c r="F81" s="67"/>
      <c r="G81" s="65" t="s">
        <v>135</v>
      </c>
      <c r="H81" s="82">
        <f>SUM(H79:H80)</f>
        <v>0</v>
      </c>
    </row>
    <row r="83" spans="2:8">
      <c r="B83" s="120" t="s">
        <v>154</v>
      </c>
    </row>
    <row r="84" spans="2:8">
      <c r="B84" s="121" t="s">
        <v>155</v>
      </c>
      <c r="H84" s="85"/>
    </row>
    <row r="86" spans="2:8">
      <c r="B86" s="127"/>
      <c r="C86" s="61"/>
    </row>
  </sheetData>
  <mergeCells count="1">
    <mergeCell ref="D4:H4"/>
  </mergeCells>
  <printOptions horizontalCentered="1"/>
  <pageMargins left="0.43" right="0.12" top="0.12" bottom="0.12" header="0.31" footer="0.31"/>
  <pageSetup paperSize="9" scale="7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C317-CDDF-483B-AAAB-4BD51005F777}">
  <sheetPr>
    <pageSetUpPr fitToPage="1"/>
  </sheetPr>
  <dimension ref="B3:W48"/>
  <sheetViews>
    <sheetView showGridLines="0" topLeftCell="A10" zoomScaleNormal="100" workbookViewId="0">
      <selection activeCell="B5" sqref="B5"/>
    </sheetView>
  </sheetViews>
  <sheetFormatPr defaultRowHeight="14.4"/>
  <cols>
    <col min="1" max="1" width="9.109375" style="86"/>
    <col min="2" max="2" width="53.33203125" style="86" customWidth="1"/>
    <col min="3" max="18" width="6.44140625" style="86" customWidth="1"/>
    <col min="19" max="21" width="6.6640625" style="86" hidden="1" customWidth="1"/>
    <col min="22" max="22" width="12.6640625" style="86" customWidth="1"/>
    <col min="23" max="257" width="9.109375" style="86"/>
    <col min="258" max="258" width="53.33203125" style="86" customWidth="1"/>
    <col min="259" max="274" width="6.44140625" style="86" customWidth="1"/>
    <col min="275" max="277" width="0" style="86" hidden="1" customWidth="1"/>
    <col min="278" max="278" width="12.6640625" style="86" customWidth="1"/>
    <col min="279" max="513" width="9.109375" style="86"/>
    <col min="514" max="514" width="53.33203125" style="86" customWidth="1"/>
    <col min="515" max="530" width="6.44140625" style="86" customWidth="1"/>
    <col min="531" max="533" width="0" style="86" hidden="1" customWidth="1"/>
    <col min="534" max="534" width="12.6640625" style="86" customWidth="1"/>
    <col min="535" max="769" width="9.109375" style="86"/>
    <col min="770" max="770" width="53.33203125" style="86" customWidth="1"/>
    <col min="771" max="786" width="6.44140625" style="86" customWidth="1"/>
    <col min="787" max="789" width="0" style="86" hidden="1" customWidth="1"/>
    <col min="790" max="790" width="12.6640625" style="86" customWidth="1"/>
    <col min="791" max="1025" width="9.109375" style="86"/>
    <col min="1026" max="1026" width="53.33203125" style="86" customWidth="1"/>
    <col min="1027" max="1042" width="6.44140625" style="86" customWidth="1"/>
    <col min="1043" max="1045" width="0" style="86" hidden="1" customWidth="1"/>
    <col min="1046" max="1046" width="12.6640625" style="86" customWidth="1"/>
    <col min="1047" max="1281" width="9.109375" style="86"/>
    <col min="1282" max="1282" width="53.33203125" style="86" customWidth="1"/>
    <col min="1283" max="1298" width="6.44140625" style="86" customWidth="1"/>
    <col min="1299" max="1301" width="0" style="86" hidden="1" customWidth="1"/>
    <col min="1302" max="1302" width="12.6640625" style="86" customWidth="1"/>
    <col min="1303" max="1537" width="9.109375" style="86"/>
    <col min="1538" max="1538" width="53.33203125" style="86" customWidth="1"/>
    <col min="1539" max="1554" width="6.44140625" style="86" customWidth="1"/>
    <col min="1555" max="1557" width="0" style="86" hidden="1" customWidth="1"/>
    <col min="1558" max="1558" width="12.6640625" style="86" customWidth="1"/>
    <col min="1559" max="1793" width="9.109375" style="86"/>
    <col min="1794" max="1794" width="53.33203125" style="86" customWidth="1"/>
    <col min="1795" max="1810" width="6.44140625" style="86" customWidth="1"/>
    <col min="1811" max="1813" width="0" style="86" hidden="1" customWidth="1"/>
    <col min="1814" max="1814" width="12.6640625" style="86" customWidth="1"/>
    <col min="1815" max="2049" width="9.109375" style="86"/>
    <col min="2050" max="2050" width="53.33203125" style="86" customWidth="1"/>
    <col min="2051" max="2066" width="6.44140625" style="86" customWidth="1"/>
    <col min="2067" max="2069" width="0" style="86" hidden="1" customWidth="1"/>
    <col min="2070" max="2070" width="12.6640625" style="86" customWidth="1"/>
    <col min="2071" max="2305" width="9.109375" style="86"/>
    <col min="2306" max="2306" width="53.33203125" style="86" customWidth="1"/>
    <col min="2307" max="2322" width="6.44140625" style="86" customWidth="1"/>
    <col min="2323" max="2325" width="0" style="86" hidden="1" customWidth="1"/>
    <col min="2326" max="2326" width="12.6640625" style="86" customWidth="1"/>
    <col min="2327" max="2561" width="9.109375" style="86"/>
    <col min="2562" max="2562" width="53.33203125" style="86" customWidth="1"/>
    <col min="2563" max="2578" width="6.44140625" style="86" customWidth="1"/>
    <col min="2579" max="2581" width="0" style="86" hidden="1" customWidth="1"/>
    <col min="2582" max="2582" width="12.6640625" style="86" customWidth="1"/>
    <col min="2583" max="2817" width="9.109375" style="86"/>
    <col min="2818" max="2818" width="53.33203125" style="86" customWidth="1"/>
    <col min="2819" max="2834" width="6.44140625" style="86" customWidth="1"/>
    <col min="2835" max="2837" width="0" style="86" hidden="1" customWidth="1"/>
    <col min="2838" max="2838" width="12.6640625" style="86" customWidth="1"/>
    <col min="2839" max="3073" width="9.109375" style="86"/>
    <col min="3074" max="3074" width="53.33203125" style="86" customWidth="1"/>
    <col min="3075" max="3090" width="6.44140625" style="86" customWidth="1"/>
    <col min="3091" max="3093" width="0" style="86" hidden="1" customWidth="1"/>
    <col min="3094" max="3094" width="12.6640625" style="86" customWidth="1"/>
    <col min="3095" max="3329" width="9.109375" style="86"/>
    <col min="3330" max="3330" width="53.33203125" style="86" customWidth="1"/>
    <col min="3331" max="3346" width="6.44140625" style="86" customWidth="1"/>
    <col min="3347" max="3349" width="0" style="86" hidden="1" customWidth="1"/>
    <col min="3350" max="3350" width="12.6640625" style="86" customWidth="1"/>
    <col min="3351" max="3585" width="9.109375" style="86"/>
    <col min="3586" max="3586" width="53.33203125" style="86" customWidth="1"/>
    <col min="3587" max="3602" width="6.44140625" style="86" customWidth="1"/>
    <col min="3603" max="3605" width="0" style="86" hidden="1" customWidth="1"/>
    <col min="3606" max="3606" width="12.6640625" style="86" customWidth="1"/>
    <col min="3607" max="3841" width="9.109375" style="86"/>
    <col min="3842" max="3842" width="53.33203125" style="86" customWidth="1"/>
    <col min="3843" max="3858" width="6.44140625" style="86" customWidth="1"/>
    <col min="3859" max="3861" width="0" style="86" hidden="1" customWidth="1"/>
    <col min="3862" max="3862" width="12.6640625" style="86" customWidth="1"/>
    <col min="3863" max="4097" width="9.109375" style="86"/>
    <col min="4098" max="4098" width="53.33203125" style="86" customWidth="1"/>
    <col min="4099" max="4114" width="6.44140625" style="86" customWidth="1"/>
    <col min="4115" max="4117" width="0" style="86" hidden="1" customWidth="1"/>
    <col min="4118" max="4118" width="12.6640625" style="86" customWidth="1"/>
    <col min="4119" max="4353" width="9.109375" style="86"/>
    <col min="4354" max="4354" width="53.33203125" style="86" customWidth="1"/>
    <col min="4355" max="4370" width="6.44140625" style="86" customWidth="1"/>
    <col min="4371" max="4373" width="0" style="86" hidden="1" customWidth="1"/>
    <col min="4374" max="4374" width="12.6640625" style="86" customWidth="1"/>
    <col min="4375" max="4609" width="9.109375" style="86"/>
    <col min="4610" max="4610" width="53.33203125" style="86" customWidth="1"/>
    <col min="4611" max="4626" width="6.44140625" style="86" customWidth="1"/>
    <col min="4627" max="4629" width="0" style="86" hidden="1" customWidth="1"/>
    <col min="4630" max="4630" width="12.6640625" style="86" customWidth="1"/>
    <col min="4631" max="4865" width="9.109375" style="86"/>
    <col min="4866" max="4866" width="53.33203125" style="86" customWidth="1"/>
    <col min="4867" max="4882" width="6.44140625" style="86" customWidth="1"/>
    <col min="4883" max="4885" width="0" style="86" hidden="1" customWidth="1"/>
    <col min="4886" max="4886" width="12.6640625" style="86" customWidth="1"/>
    <col min="4887" max="5121" width="9.109375" style="86"/>
    <col min="5122" max="5122" width="53.33203125" style="86" customWidth="1"/>
    <col min="5123" max="5138" width="6.44140625" style="86" customWidth="1"/>
    <col min="5139" max="5141" width="0" style="86" hidden="1" customWidth="1"/>
    <col min="5142" max="5142" width="12.6640625" style="86" customWidth="1"/>
    <col min="5143" max="5377" width="9.109375" style="86"/>
    <col min="5378" max="5378" width="53.33203125" style="86" customWidth="1"/>
    <col min="5379" max="5394" width="6.44140625" style="86" customWidth="1"/>
    <col min="5395" max="5397" width="0" style="86" hidden="1" customWidth="1"/>
    <col min="5398" max="5398" width="12.6640625" style="86" customWidth="1"/>
    <col min="5399" max="5633" width="9.109375" style="86"/>
    <col min="5634" max="5634" width="53.33203125" style="86" customWidth="1"/>
    <col min="5635" max="5650" width="6.44140625" style="86" customWidth="1"/>
    <col min="5651" max="5653" width="0" style="86" hidden="1" customWidth="1"/>
    <col min="5654" max="5654" width="12.6640625" style="86" customWidth="1"/>
    <col min="5655" max="5889" width="9.109375" style="86"/>
    <col min="5890" max="5890" width="53.33203125" style="86" customWidth="1"/>
    <col min="5891" max="5906" width="6.44140625" style="86" customWidth="1"/>
    <col min="5907" max="5909" width="0" style="86" hidden="1" customWidth="1"/>
    <col min="5910" max="5910" width="12.6640625" style="86" customWidth="1"/>
    <col min="5911" max="6145" width="9.109375" style="86"/>
    <col min="6146" max="6146" width="53.33203125" style="86" customWidth="1"/>
    <col min="6147" max="6162" width="6.44140625" style="86" customWidth="1"/>
    <col min="6163" max="6165" width="0" style="86" hidden="1" customWidth="1"/>
    <col min="6166" max="6166" width="12.6640625" style="86" customWidth="1"/>
    <col min="6167" max="6401" width="9.109375" style="86"/>
    <col min="6402" max="6402" width="53.33203125" style="86" customWidth="1"/>
    <col min="6403" max="6418" width="6.44140625" style="86" customWidth="1"/>
    <col min="6419" max="6421" width="0" style="86" hidden="1" customWidth="1"/>
    <col min="6422" max="6422" width="12.6640625" style="86" customWidth="1"/>
    <col min="6423" max="6657" width="9.109375" style="86"/>
    <col min="6658" max="6658" width="53.33203125" style="86" customWidth="1"/>
    <col min="6659" max="6674" width="6.44140625" style="86" customWidth="1"/>
    <col min="6675" max="6677" width="0" style="86" hidden="1" customWidth="1"/>
    <col min="6678" max="6678" width="12.6640625" style="86" customWidth="1"/>
    <col min="6679" max="6913" width="9.109375" style="86"/>
    <col min="6914" max="6914" width="53.33203125" style="86" customWidth="1"/>
    <col min="6915" max="6930" width="6.44140625" style="86" customWidth="1"/>
    <col min="6931" max="6933" width="0" style="86" hidden="1" customWidth="1"/>
    <col min="6934" max="6934" width="12.6640625" style="86" customWidth="1"/>
    <col min="6935" max="7169" width="9.109375" style="86"/>
    <col min="7170" max="7170" width="53.33203125" style="86" customWidth="1"/>
    <col min="7171" max="7186" width="6.44140625" style="86" customWidth="1"/>
    <col min="7187" max="7189" width="0" style="86" hidden="1" customWidth="1"/>
    <col min="7190" max="7190" width="12.6640625" style="86" customWidth="1"/>
    <col min="7191" max="7425" width="9.109375" style="86"/>
    <col min="7426" max="7426" width="53.33203125" style="86" customWidth="1"/>
    <col min="7427" max="7442" width="6.44140625" style="86" customWidth="1"/>
    <col min="7443" max="7445" width="0" style="86" hidden="1" customWidth="1"/>
    <col min="7446" max="7446" width="12.6640625" style="86" customWidth="1"/>
    <col min="7447" max="7681" width="9.109375" style="86"/>
    <col min="7682" max="7682" width="53.33203125" style="86" customWidth="1"/>
    <col min="7683" max="7698" width="6.44140625" style="86" customWidth="1"/>
    <col min="7699" max="7701" width="0" style="86" hidden="1" customWidth="1"/>
    <col min="7702" max="7702" width="12.6640625" style="86" customWidth="1"/>
    <col min="7703" max="7937" width="9.109375" style="86"/>
    <col min="7938" max="7938" width="53.33203125" style="86" customWidth="1"/>
    <col min="7939" max="7954" width="6.44140625" style="86" customWidth="1"/>
    <col min="7955" max="7957" width="0" style="86" hidden="1" customWidth="1"/>
    <col min="7958" max="7958" width="12.6640625" style="86" customWidth="1"/>
    <col min="7959" max="8193" width="9.109375" style="86"/>
    <col min="8194" max="8194" width="53.33203125" style="86" customWidth="1"/>
    <col min="8195" max="8210" width="6.44140625" style="86" customWidth="1"/>
    <col min="8211" max="8213" width="0" style="86" hidden="1" customWidth="1"/>
    <col min="8214" max="8214" width="12.6640625" style="86" customWidth="1"/>
    <col min="8215" max="8449" width="9.109375" style="86"/>
    <col min="8450" max="8450" width="53.33203125" style="86" customWidth="1"/>
    <col min="8451" max="8466" width="6.44140625" style="86" customWidth="1"/>
    <col min="8467" max="8469" width="0" style="86" hidden="1" customWidth="1"/>
    <col min="8470" max="8470" width="12.6640625" style="86" customWidth="1"/>
    <col min="8471" max="8705" width="9.109375" style="86"/>
    <col min="8706" max="8706" width="53.33203125" style="86" customWidth="1"/>
    <col min="8707" max="8722" width="6.44140625" style="86" customWidth="1"/>
    <col min="8723" max="8725" width="0" style="86" hidden="1" customWidth="1"/>
    <col min="8726" max="8726" width="12.6640625" style="86" customWidth="1"/>
    <col min="8727" max="8961" width="9.109375" style="86"/>
    <col min="8962" max="8962" width="53.33203125" style="86" customWidth="1"/>
    <col min="8963" max="8978" width="6.44140625" style="86" customWidth="1"/>
    <col min="8979" max="8981" width="0" style="86" hidden="1" customWidth="1"/>
    <col min="8982" max="8982" width="12.6640625" style="86" customWidth="1"/>
    <col min="8983" max="9217" width="9.109375" style="86"/>
    <col min="9218" max="9218" width="53.33203125" style="86" customWidth="1"/>
    <col min="9219" max="9234" width="6.44140625" style="86" customWidth="1"/>
    <col min="9235" max="9237" width="0" style="86" hidden="1" customWidth="1"/>
    <col min="9238" max="9238" width="12.6640625" style="86" customWidth="1"/>
    <col min="9239" max="9473" width="9.109375" style="86"/>
    <col min="9474" max="9474" width="53.33203125" style="86" customWidth="1"/>
    <col min="9475" max="9490" width="6.44140625" style="86" customWidth="1"/>
    <col min="9491" max="9493" width="0" style="86" hidden="1" customWidth="1"/>
    <col min="9494" max="9494" width="12.6640625" style="86" customWidth="1"/>
    <col min="9495" max="9729" width="9.109375" style="86"/>
    <col min="9730" max="9730" width="53.33203125" style="86" customWidth="1"/>
    <col min="9731" max="9746" width="6.44140625" style="86" customWidth="1"/>
    <col min="9747" max="9749" width="0" style="86" hidden="1" customWidth="1"/>
    <col min="9750" max="9750" width="12.6640625" style="86" customWidth="1"/>
    <col min="9751" max="9985" width="9.109375" style="86"/>
    <col min="9986" max="9986" width="53.33203125" style="86" customWidth="1"/>
    <col min="9987" max="10002" width="6.44140625" style="86" customWidth="1"/>
    <col min="10003" max="10005" width="0" style="86" hidden="1" customWidth="1"/>
    <col min="10006" max="10006" width="12.6640625" style="86" customWidth="1"/>
    <col min="10007" max="10241" width="9.109375" style="86"/>
    <col min="10242" max="10242" width="53.33203125" style="86" customWidth="1"/>
    <col min="10243" max="10258" width="6.44140625" style="86" customWidth="1"/>
    <col min="10259" max="10261" width="0" style="86" hidden="1" customWidth="1"/>
    <col min="10262" max="10262" width="12.6640625" style="86" customWidth="1"/>
    <col min="10263" max="10497" width="9.109375" style="86"/>
    <col min="10498" max="10498" width="53.33203125" style="86" customWidth="1"/>
    <col min="10499" max="10514" width="6.44140625" style="86" customWidth="1"/>
    <col min="10515" max="10517" width="0" style="86" hidden="1" customWidth="1"/>
    <col min="10518" max="10518" width="12.6640625" style="86" customWidth="1"/>
    <col min="10519" max="10753" width="9.109375" style="86"/>
    <col min="10754" max="10754" width="53.33203125" style="86" customWidth="1"/>
    <col min="10755" max="10770" width="6.44140625" style="86" customWidth="1"/>
    <col min="10771" max="10773" width="0" style="86" hidden="1" customWidth="1"/>
    <col min="10774" max="10774" width="12.6640625" style="86" customWidth="1"/>
    <col min="10775" max="11009" width="9.109375" style="86"/>
    <col min="11010" max="11010" width="53.33203125" style="86" customWidth="1"/>
    <col min="11011" max="11026" width="6.44140625" style="86" customWidth="1"/>
    <col min="11027" max="11029" width="0" style="86" hidden="1" customWidth="1"/>
    <col min="11030" max="11030" width="12.6640625" style="86" customWidth="1"/>
    <col min="11031" max="11265" width="9.109375" style="86"/>
    <col min="11266" max="11266" width="53.33203125" style="86" customWidth="1"/>
    <col min="11267" max="11282" width="6.44140625" style="86" customWidth="1"/>
    <col min="11283" max="11285" width="0" style="86" hidden="1" customWidth="1"/>
    <col min="11286" max="11286" width="12.6640625" style="86" customWidth="1"/>
    <col min="11287" max="11521" width="9.109375" style="86"/>
    <col min="11522" max="11522" width="53.33203125" style="86" customWidth="1"/>
    <col min="11523" max="11538" width="6.44140625" style="86" customWidth="1"/>
    <col min="11539" max="11541" width="0" style="86" hidden="1" customWidth="1"/>
    <col min="11542" max="11542" width="12.6640625" style="86" customWidth="1"/>
    <col min="11543" max="11777" width="9.109375" style="86"/>
    <col min="11778" max="11778" width="53.33203125" style="86" customWidth="1"/>
    <col min="11779" max="11794" width="6.44140625" style="86" customWidth="1"/>
    <col min="11795" max="11797" width="0" style="86" hidden="1" customWidth="1"/>
    <col min="11798" max="11798" width="12.6640625" style="86" customWidth="1"/>
    <col min="11799" max="12033" width="9.109375" style="86"/>
    <col min="12034" max="12034" width="53.33203125" style="86" customWidth="1"/>
    <col min="12035" max="12050" width="6.44140625" style="86" customWidth="1"/>
    <col min="12051" max="12053" width="0" style="86" hidden="1" customWidth="1"/>
    <col min="12054" max="12054" width="12.6640625" style="86" customWidth="1"/>
    <col min="12055" max="12289" width="9.109375" style="86"/>
    <col min="12290" max="12290" width="53.33203125" style="86" customWidth="1"/>
    <col min="12291" max="12306" width="6.44140625" style="86" customWidth="1"/>
    <col min="12307" max="12309" width="0" style="86" hidden="1" customWidth="1"/>
    <col min="12310" max="12310" width="12.6640625" style="86" customWidth="1"/>
    <col min="12311" max="12545" width="9.109375" style="86"/>
    <col min="12546" max="12546" width="53.33203125" style="86" customWidth="1"/>
    <col min="12547" max="12562" width="6.44140625" style="86" customWidth="1"/>
    <col min="12563" max="12565" width="0" style="86" hidden="1" customWidth="1"/>
    <col min="12566" max="12566" width="12.6640625" style="86" customWidth="1"/>
    <col min="12567" max="12801" width="9.109375" style="86"/>
    <col min="12802" max="12802" width="53.33203125" style="86" customWidth="1"/>
    <col min="12803" max="12818" width="6.44140625" style="86" customWidth="1"/>
    <col min="12819" max="12821" width="0" style="86" hidden="1" customWidth="1"/>
    <col min="12822" max="12822" width="12.6640625" style="86" customWidth="1"/>
    <col min="12823" max="13057" width="9.109375" style="86"/>
    <col min="13058" max="13058" width="53.33203125" style="86" customWidth="1"/>
    <col min="13059" max="13074" width="6.44140625" style="86" customWidth="1"/>
    <col min="13075" max="13077" width="0" style="86" hidden="1" customWidth="1"/>
    <col min="13078" max="13078" width="12.6640625" style="86" customWidth="1"/>
    <col min="13079" max="13313" width="9.109375" style="86"/>
    <col min="13314" max="13314" width="53.33203125" style="86" customWidth="1"/>
    <col min="13315" max="13330" width="6.44140625" style="86" customWidth="1"/>
    <col min="13331" max="13333" width="0" style="86" hidden="1" customWidth="1"/>
    <col min="13334" max="13334" width="12.6640625" style="86" customWidth="1"/>
    <col min="13335" max="13569" width="9.109375" style="86"/>
    <col min="13570" max="13570" width="53.33203125" style="86" customWidth="1"/>
    <col min="13571" max="13586" width="6.44140625" style="86" customWidth="1"/>
    <col min="13587" max="13589" width="0" style="86" hidden="1" customWidth="1"/>
    <col min="13590" max="13590" width="12.6640625" style="86" customWidth="1"/>
    <col min="13591" max="13825" width="9.109375" style="86"/>
    <col min="13826" max="13826" width="53.33203125" style="86" customWidth="1"/>
    <col min="13827" max="13842" width="6.44140625" style="86" customWidth="1"/>
    <col min="13843" max="13845" width="0" style="86" hidden="1" customWidth="1"/>
    <col min="13846" max="13846" width="12.6640625" style="86" customWidth="1"/>
    <col min="13847" max="14081" width="9.109375" style="86"/>
    <col min="14082" max="14082" width="53.33203125" style="86" customWidth="1"/>
    <col min="14083" max="14098" width="6.44140625" style="86" customWidth="1"/>
    <col min="14099" max="14101" width="0" style="86" hidden="1" customWidth="1"/>
    <col min="14102" max="14102" width="12.6640625" style="86" customWidth="1"/>
    <col min="14103" max="14337" width="9.109375" style="86"/>
    <col min="14338" max="14338" width="53.33203125" style="86" customWidth="1"/>
    <col min="14339" max="14354" width="6.44140625" style="86" customWidth="1"/>
    <col min="14355" max="14357" width="0" style="86" hidden="1" customWidth="1"/>
    <col min="14358" max="14358" width="12.6640625" style="86" customWidth="1"/>
    <col min="14359" max="14593" width="9.109375" style="86"/>
    <col min="14594" max="14594" width="53.33203125" style="86" customWidth="1"/>
    <col min="14595" max="14610" width="6.44140625" style="86" customWidth="1"/>
    <col min="14611" max="14613" width="0" style="86" hidden="1" customWidth="1"/>
    <col min="14614" max="14614" width="12.6640625" style="86" customWidth="1"/>
    <col min="14615" max="14849" width="9.109375" style="86"/>
    <col min="14850" max="14850" width="53.33203125" style="86" customWidth="1"/>
    <col min="14851" max="14866" width="6.44140625" style="86" customWidth="1"/>
    <col min="14867" max="14869" width="0" style="86" hidden="1" customWidth="1"/>
    <col min="14870" max="14870" width="12.6640625" style="86" customWidth="1"/>
    <col min="14871" max="15105" width="9.109375" style="86"/>
    <col min="15106" max="15106" width="53.33203125" style="86" customWidth="1"/>
    <col min="15107" max="15122" width="6.44140625" style="86" customWidth="1"/>
    <col min="15123" max="15125" width="0" style="86" hidden="1" customWidth="1"/>
    <col min="15126" max="15126" width="12.6640625" style="86" customWidth="1"/>
    <col min="15127" max="15361" width="9.109375" style="86"/>
    <col min="15362" max="15362" width="53.33203125" style="86" customWidth="1"/>
    <col min="15363" max="15378" width="6.44140625" style="86" customWidth="1"/>
    <col min="15379" max="15381" width="0" style="86" hidden="1" customWidth="1"/>
    <col min="15382" max="15382" width="12.6640625" style="86" customWidth="1"/>
    <col min="15383" max="15617" width="9.109375" style="86"/>
    <col min="15618" max="15618" width="53.33203125" style="86" customWidth="1"/>
    <col min="15619" max="15634" width="6.44140625" style="86" customWidth="1"/>
    <col min="15635" max="15637" width="0" style="86" hidden="1" customWidth="1"/>
    <col min="15638" max="15638" width="12.6640625" style="86" customWidth="1"/>
    <col min="15639" max="15873" width="9.109375" style="86"/>
    <col min="15874" max="15874" width="53.33203125" style="86" customWidth="1"/>
    <col min="15875" max="15890" width="6.44140625" style="86" customWidth="1"/>
    <col min="15891" max="15893" width="0" style="86" hidden="1" customWidth="1"/>
    <col min="15894" max="15894" width="12.6640625" style="86" customWidth="1"/>
    <col min="15895" max="16129" width="9.109375" style="86"/>
    <col min="16130" max="16130" width="53.33203125" style="86" customWidth="1"/>
    <col min="16131" max="16146" width="6.44140625" style="86" customWidth="1"/>
    <col min="16147" max="16149" width="0" style="86" hidden="1" customWidth="1"/>
    <col min="16150" max="16150" width="12.6640625" style="86" customWidth="1"/>
    <col min="16151" max="16384" width="9.109375" style="86"/>
  </cols>
  <sheetData>
    <row r="3" spans="2:23">
      <c r="B3" s="168" t="s">
        <v>136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</row>
    <row r="4" spans="2:23">
      <c r="B4" s="169" t="s">
        <v>153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</row>
    <row r="7" spans="2:23" s="91" customFormat="1">
      <c r="B7" s="171" t="s">
        <v>53</v>
      </c>
      <c r="C7" s="118" t="s">
        <v>151</v>
      </c>
      <c r="D7" s="88"/>
      <c r="E7" s="88"/>
      <c r="F7" s="89"/>
      <c r="G7" s="87"/>
      <c r="H7" s="88"/>
      <c r="I7" s="88"/>
      <c r="J7" s="89"/>
      <c r="K7" s="87"/>
      <c r="L7" s="88"/>
      <c r="M7" s="88"/>
      <c r="N7" s="89"/>
      <c r="O7" s="87"/>
      <c r="P7" s="88"/>
      <c r="Q7" s="88"/>
      <c r="R7" s="89"/>
      <c r="S7" s="173"/>
      <c r="T7" s="174"/>
      <c r="U7" s="90"/>
      <c r="V7" s="175" t="s">
        <v>137</v>
      </c>
      <c r="W7" s="177" t="s">
        <v>138</v>
      </c>
    </row>
    <row r="8" spans="2:23" s="91" customFormat="1">
      <c r="B8" s="172"/>
      <c r="C8" s="92">
        <v>1</v>
      </c>
      <c r="D8" s="92">
        <v>2</v>
      </c>
      <c r="E8" s="92">
        <v>3</v>
      </c>
      <c r="F8" s="92">
        <v>4</v>
      </c>
      <c r="G8" s="92">
        <v>5</v>
      </c>
      <c r="H8" s="92">
        <v>6</v>
      </c>
      <c r="I8" s="92">
        <v>7</v>
      </c>
      <c r="J8" s="92">
        <v>8</v>
      </c>
      <c r="K8" s="92">
        <v>9</v>
      </c>
      <c r="L8" s="92">
        <v>10</v>
      </c>
      <c r="M8" s="92">
        <v>11</v>
      </c>
      <c r="N8" s="92">
        <v>12</v>
      </c>
      <c r="O8" s="92">
        <v>13</v>
      </c>
      <c r="P8" s="92">
        <v>14</v>
      </c>
      <c r="Q8" s="92">
        <v>15</v>
      </c>
      <c r="R8" s="92">
        <v>16</v>
      </c>
      <c r="S8" s="92"/>
      <c r="T8" s="92"/>
      <c r="U8" s="93"/>
      <c r="V8" s="176"/>
      <c r="W8" s="178"/>
    </row>
    <row r="9" spans="2:23" ht="9.9" customHeight="1">
      <c r="B9" s="179" t="str">
        <f>Planilha!D10</f>
        <v>1 - SERVIÇOS PRELIMINARES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180">
        <v>8668.4229688679989</v>
      </c>
      <c r="V9" s="180">
        <f>Planilha!H12*1.25</f>
        <v>0</v>
      </c>
      <c r="W9" s="181" t="e">
        <f>V9/$V$45</f>
        <v>#DIV/0!</v>
      </c>
    </row>
    <row r="10" spans="2:23" ht="5.0999999999999996" customHeight="1">
      <c r="B10" s="179"/>
      <c r="C10" s="119" t="s">
        <v>139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180"/>
      <c r="V10" s="180"/>
      <c r="W10" s="181"/>
    </row>
    <row r="11" spans="2:23" ht="9.9" customHeight="1">
      <c r="B11" s="179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180"/>
      <c r="V11" s="180"/>
      <c r="W11" s="181"/>
    </row>
    <row r="12" spans="2:23" ht="9.9" customHeight="1">
      <c r="B12" s="179" t="str">
        <f>Planilha!D13</f>
        <v>2 - DEMOLIÇÕES E RETIRADA DE ENTULHO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180"/>
      <c r="V12" s="180">
        <f>Planilha!H21*1.25</f>
        <v>0</v>
      </c>
      <c r="W12" s="181" t="e">
        <f>V12/$V$45</f>
        <v>#DIV/0!</v>
      </c>
    </row>
    <row r="13" spans="2:23" ht="5.0999999999999996" customHeight="1">
      <c r="B13" s="179"/>
      <c r="C13" s="119" t="s">
        <v>139</v>
      </c>
      <c r="D13" s="119" t="s">
        <v>139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180"/>
      <c r="V13" s="180"/>
      <c r="W13" s="181"/>
    </row>
    <row r="14" spans="2:23" ht="9.9" customHeight="1">
      <c r="B14" s="179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180"/>
      <c r="V14" s="180"/>
      <c r="W14" s="181"/>
    </row>
    <row r="15" spans="2:23" ht="9.9" customHeight="1">
      <c r="B15" s="179" t="str">
        <f>Planilha!D22</f>
        <v>3 - SERVIÇOS DE CONCRETO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180"/>
      <c r="V15" s="180">
        <f>Planilha!H28*1.25</f>
        <v>0</v>
      </c>
      <c r="W15" s="181" t="e">
        <f>V15/$V$45</f>
        <v>#DIV/0!</v>
      </c>
    </row>
    <row r="16" spans="2:23" ht="5.0999999999999996" customHeight="1">
      <c r="B16" s="179"/>
      <c r="C16" s="95"/>
      <c r="D16" s="119" t="s">
        <v>139</v>
      </c>
      <c r="E16" s="119" t="s">
        <v>139</v>
      </c>
      <c r="F16" s="119" t="s">
        <v>139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180"/>
      <c r="V16" s="180"/>
      <c r="W16" s="181"/>
    </row>
    <row r="17" spans="2:23" ht="9.9" customHeight="1">
      <c r="B17" s="179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180"/>
      <c r="V17" s="180"/>
      <c r="W17" s="181"/>
    </row>
    <row r="18" spans="2:23" ht="9.9" customHeight="1">
      <c r="B18" s="179" t="str">
        <f>Planilha!D29</f>
        <v>4 - ALVENARIA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U18" s="180"/>
      <c r="V18" s="180">
        <f>Planilha!H31*1.25</f>
        <v>0</v>
      </c>
      <c r="W18" s="181" t="e">
        <f>V18/$V$45</f>
        <v>#DIV/0!</v>
      </c>
    </row>
    <row r="19" spans="2:23" ht="5.0999999999999996" customHeight="1">
      <c r="B19" s="179"/>
      <c r="C19" s="95"/>
      <c r="D19" s="95"/>
      <c r="E19" s="119" t="s">
        <v>139</v>
      </c>
      <c r="F19" s="119" t="s">
        <v>139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U19" s="180"/>
      <c r="V19" s="180"/>
      <c r="W19" s="181"/>
    </row>
    <row r="20" spans="2:23" ht="9.9" customHeight="1">
      <c r="B20" s="179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U20" s="180"/>
      <c r="V20" s="180"/>
      <c r="W20" s="181"/>
    </row>
    <row r="21" spans="2:23" ht="9.9" customHeight="1">
      <c r="B21" s="179" t="str">
        <f>Planilha!D32</f>
        <v>5 - COBERTURA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U21" s="180"/>
      <c r="V21" s="180">
        <f>Planilha!H40*1.25</f>
        <v>0</v>
      </c>
      <c r="W21" s="181" t="e">
        <f>V21/$V$45</f>
        <v>#DIV/0!</v>
      </c>
    </row>
    <row r="22" spans="2:23" ht="5.0999999999999996" customHeight="1">
      <c r="B22" s="179"/>
      <c r="C22" s="95"/>
      <c r="D22" s="95"/>
      <c r="E22" s="119" t="s">
        <v>139</v>
      </c>
      <c r="F22" s="119" t="s">
        <v>139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U22" s="180"/>
      <c r="V22" s="180"/>
      <c r="W22" s="181"/>
    </row>
    <row r="23" spans="2:23" ht="9.9" customHeight="1">
      <c r="B23" s="179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U23" s="180"/>
      <c r="V23" s="180"/>
      <c r="W23" s="181"/>
    </row>
    <row r="24" spans="2:23" ht="9.9" customHeight="1">
      <c r="B24" s="179" t="str">
        <f>Planilha!D41</f>
        <v>6 - INSTALAÇÕES ELÉTRICAS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180"/>
      <c r="V24" s="180">
        <f>Planilha!H52*1.25</f>
        <v>0</v>
      </c>
      <c r="W24" s="181" t="e">
        <f>V24/$V$45</f>
        <v>#DIV/0!</v>
      </c>
    </row>
    <row r="25" spans="2:23" ht="5.0999999999999996" customHeight="1">
      <c r="B25" s="179"/>
      <c r="C25" s="95"/>
      <c r="D25" s="95"/>
      <c r="E25" s="95"/>
      <c r="F25" s="95"/>
      <c r="G25" s="119" t="s">
        <v>139</v>
      </c>
      <c r="H25" s="119" t="s">
        <v>139</v>
      </c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180"/>
      <c r="V25" s="180"/>
      <c r="W25" s="181"/>
    </row>
    <row r="26" spans="2:23" ht="9.9" customHeight="1">
      <c r="B26" s="179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180"/>
      <c r="V26" s="180"/>
      <c r="W26" s="181"/>
    </row>
    <row r="27" spans="2:23" ht="9.9" customHeight="1">
      <c r="B27" s="179" t="str">
        <f>Planilha!D53</f>
        <v>7 - INSTALAÇÕES HIDRÁULICAS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180"/>
      <c r="V27" s="180">
        <f>Planilha!H57*1.25</f>
        <v>0</v>
      </c>
      <c r="W27" s="181" t="e">
        <f>V27/$V$45</f>
        <v>#DIV/0!</v>
      </c>
    </row>
    <row r="28" spans="2:23" ht="5.0999999999999996" customHeight="1">
      <c r="B28" s="179"/>
      <c r="C28" s="95"/>
      <c r="D28" s="95"/>
      <c r="E28" s="95"/>
      <c r="F28" s="95"/>
      <c r="G28" s="119" t="s">
        <v>139</v>
      </c>
      <c r="H28" s="119" t="s">
        <v>139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180"/>
      <c r="V28" s="180"/>
      <c r="W28" s="181"/>
    </row>
    <row r="29" spans="2:23" ht="9.9" customHeight="1">
      <c r="B29" s="179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180"/>
      <c r="V29" s="180"/>
      <c r="W29" s="181"/>
    </row>
    <row r="30" spans="2:23" ht="9.9" customHeight="1">
      <c r="B30" s="179" t="str">
        <f>Planilha!D58</f>
        <v>8 - REVESTIMENTOS DE PISO E PAREDE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U30" s="180"/>
      <c r="V30" s="180">
        <f>Planilha!H67*1.25</f>
        <v>0</v>
      </c>
      <c r="W30" s="181" t="e">
        <f>V30/$V$45</f>
        <v>#DIV/0!</v>
      </c>
    </row>
    <row r="31" spans="2:23" ht="5.0999999999999996" customHeight="1">
      <c r="B31" s="179"/>
      <c r="C31" s="95"/>
      <c r="D31" s="95"/>
      <c r="E31" s="95"/>
      <c r="F31" s="95"/>
      <c r="G31" s="119"/>
      <c r="H31" s="119" t="s">
        <v>139</v>
      </c>
      <c r="I31" s="119" t="s">
        <v>139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U31" s="180"/>
      <c r="V31" s="180"/>
      <c r="W31" s="181"/>
    </row>
    <row r="32" spans="2:23" ht="9.9" customHeight="1">
      <c r="B32" s="179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U32" s="180"/>
      <c r="V32" s="180"/>
      <c r="W32" s="181"/>
    </row>
    <row r="33" spans="2:23" ht="9.9" customHeight="1">
      <c r="B33" s="179" t="str">
        <f>Planilha!D68</f>
        <v>9 - PINTURA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180"/>
      <c r="V33" s="180">
        <f>Planilha!H73*1.25</f>
        <v>0</v>
      </c>
      <c r="W33" s="181" t="e">
        <f>V33/$V$45</f>
        <v>#DIV/0!</v>
      </c>
    </row>
    <row r="34" spans="2:23" ht="5.0999999999999996" customHeight="1">
      <c r="B34" s="179"/>
      <c r="C34" s="95"/>
      <c r="D34" s="95"/>
      <c r="E34" s="95"/>
      <c r="F34" s="95"/>
      <c r="G34" s="95"/>
      <c r="H34" s="119"/>
      <c r="I34" s="119" t="s">
        <v>139</v>
      </c>
      <c r="J34" s="119" t="s">
        <v>139</v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180"/>
      <c r="V34" s="180"/>
      <c r="W34" s="181"/>
    </row>
    <row r="35" spans="2:23" ht="9.9" customHeight="1">
      <c r="B35" s="179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180"/>
      <c r="V35" s="180"/>
      <c r="W35" s="181"/>
    </row>
    <row r="36" spans="2:23" ht="9.9" customHeight="1">
      <c r="B36" s="179" t="str">
        <f>Planilha!D74</f>
        <v>10 - SERVIÇOS COMPLEMENTARES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U36" s="180"/>
      <c r="V36" s="180">
        <f>Planilha!H78*1.25</f>
        <v>0</v>
      </c>
      <c r="W36" s="181" t="e">
        <f>V36/$V$45</f>
        <v>#DIV/0!</v>
      </c>
    </row>
    <row r="37" spans="2:23" ht="5.0999999999999996" customHeight="1">
      <c r="B37" s="179"/>
      <c r="C37" s="95"/>
      <c r="D37" s="95"/>
      <c r="E37" s="95"/>
      <c r="F37" s="95"/>
      <c r="G37" s="119" t="s">
        <v>139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U37" s="180"/>
      <c r="V37" s="180"/>
      <c r="W37" s="181"/>
    </row>
    <row r="38" spans="2:23" ht="9.9" customHeight="1">
      <c r="B38" s="179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U38" s="180"/>
      <c r="V38" s="180"/>
      <c r="W38" s="181"/>
    </row>
    <row r="39" spans="2:23" ht="9.9" customHeight="1">
      <c r="B39" s="179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180"/>
      <c r="V39" s="180"/>
      <c r="W39" s="181" t="e">
        <f>V39/$V$45</f>
        <v>#DIV/0!</v>
      </c>
    </row>
    <row r="40" spans="2:23" ht="5.0999999999999996" customHeight="1">
      <c r="B40" s="179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180"/>
      <c r="V40" s="180"/>
      <c r="W40" s="181"/>
    </row>
    <row r="41" spans="2:23" ht="9.9" customHeight="1">
      <c r="B41" s="179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180"/>
      <c r="V41" s="180"/>
      <c r="W41" s="181"/>
    </row>
    <row r="42" spans="2:23" ht="9.9" customHeight="1">
      <c r="B42" s="179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7"/>
      <c r="U42" s="180"/>
      <c r="V42" s="180"/>
      <c r="W42" s="181" t="e">
        <f>V42/$V$45</f>
        <v>#DIV/0!</v>
      </c>
    </row>
    <row r="43" spans="2:23" ht="5.0999999999999996" customHeight="1">
      <c r="B43" s="179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U43" s="180"/>
      <c r="V43" s="180"/>
      <c r="W43" s="181"/>
    </row>
    <row r="44" spans="2:23" ht="9.9" customHeight="1">
      <c r="B44" s="182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9"/>
      <c r="U44" s="183"/>
      <c r="V44" s="183"/>
      <c r="W44" s="184"/>
    </row>
    <row r="45" spans="2:23" s="91" customFormat="1">
      <c r="B45" s="100"/>
      <c r="J45" s="101"/>
      <c r="N45" s="101"/>
      <c r="P45" s="101"/>
      <c r="R45" s="101" t="s">
        <v>135</v>
      </c>
      <c r="T45" s="101" t="s">
        <v>57</v>
      </c>
      <c r="V45" s="102">
        <f>SUM(V9:V44)</f>
        <v>0</v>
      </c>
      <c r="W45" s="103" t="e">
        <f>SUM(W9:W44)</f>
        <v>#DIV/0!</v>
      </c>
    </row>
    <row r="46" spans="2:23">
      <c r="B46" s="104"/>
    </row>
    <row r="48" spans="2:23" ht="28.8">
      <c r="F48" s="105"/>
      <c r="G48" s="105"/>
    </row>
  </sheetData>
  <mergeCells count="54">
    <mergeCell ref="B39:B41"/>
    <mergeCell ref="U39:U41"/>
    <mergeCell ref="V39:V41"/>
    <mergeCell ref="W39:W41"/>
    <mergeCell ref="B42:B44"/>
    <mergeCell ref="U42:U44"/>
    <mergeCell ref="V42:V44"/>
    <mergeCell ref="W42:W44"/>
    <mergeCell ref="B33:B35"/>
    <mergeCell ref="U33:U35"/>
    <mergeCell ref="V33:V35"/>
    <mergeCell ref="W33:W35"/>
    <mergeCell ref="B36:B38"/>
    <mergeCell ref="U36:U38"/>
    <mergeCell ref="V36:V38"/>
    <mergeCell ref="W36:W38"/>
    <mergeCell ref="B27:B29"/>
    <mergeCell ref="U27:U29"/>
    <mergeCell ref="V27:V29"/>
    <mergeCell ref="W27:W29"/>
    <mergeCell ref="B30:B32"/>
    <mergeCell ref="U30:U32"/>
    <mergeCell ref="V30:V32"/>
    <mergeCell ref="W30:W32"/>
    <mergeCell ref="B21:B23"/>
    <mergeCell ref="U21:U23"/>
    <mergeCell ref="V21:V23"/>
    <mergeCell ref="W21:W23"/>
    <mergeCell ref="B24:B26"/>
    <mergeCell ref="U24:U26"/>
    <mergeCell ref="V24:V26"/>
    <mergeCell ref="W24:W26"/>
    <mergeCell ref="B15:B17"/>
    <mergeCell ref="U15:U17"/>
    <mergeCell ref="V15:V17"/>
    <mergeCell ref="W15:W17"/>
    <mergeCell ref="B18:B20"/>
    <mergeCell ref="U18:U20"/>
    <mergeCell ref="V18:V20"/>
    <mergeCell ref="W18:W20"/>
    <mergeCell ref="B9:B11"/>
    <mergeCell ref="U9:U11"/>
    <mergeCell ref="V9:V11"/>
    <mergeCell ref="W9:W11"/>
    <mergeCell ref="B12:B14"/>
    <mergeCell ref="U12:U14"/>
    <mergeCell ref="V12:V14"/>
    <mergeCell ref="W12:W14"/>
    <mergeCell ref="B3:W3"/>
    <mergeCell ref="B4:W4"/>
    <mergeCell ref="B7:B8"/>
    <mergeCell ref="S7:T7"/>
    <mergeCell ref="V7:V8"/>
    <mergeCell ref="W7:W8"/>
  </mergeCells>
  <conditionalFormatting sqref="C13:G13 C43:G43 C40:G40 C37:G37 C34:G34 C25:G25 C22:G22 C16:G16 C19:G19 L19:S19 L16:T16 L22:S22 L25:T25 L34:T34 L37:S37 L40:T40 L43:S43 L13:T13">
    <cfRule type="cellIs" dxfId="5" priority="1" stopIfTrue="1" operator="equal">
      <formula>"x"</formula>
    </cfRule>
  </conditionalFormatting>
  <conditionalFormatting sqref="C10:G10 L10:T10">
    <cfRule type="cellIs" dxfId="4" priority="2" stopIfTrue="1" operator="equal">
      <formula>"x"</formula>
    </cfRule>
  </conditionalFormatting>
  <conditionalFormatting sqref="H19:K19 H16:K16 H22:K22 H25:K25 H34:K34 H37:K37 H40:K40 H43:K43 H13:K13">
    <cfRule type="cellIs" dxfId="3" priority="3" stopIfTrue="1" operator="equal">
      <formula>"x"</formula>
    </cfRule>
  </conditionalFormatting>
  <conditionalFormatting sqref="H10:K10">
    <cfRule type="cellIs" dxfId="2" priority="4" stopIfTrue="1" operator="equal">
      <formula>"x"</formula>
    </cfRule>
  </conditionalFormatting>
  <conditionalFormatting sqref="C31:G31 C28:G28 L28:T28 L31:S31">
    <cfRule type="cellIs" dxfId="1" priority="5" stopIfTrue="1" operator="equal">
      <formula>"x"</formula>
    </cfRule>
  </conditionalFormatting>
  <conditionalFormatting sqref="H28:K28 H31:K31">
    <cfRule type="cellIs" dxfId="0" priority="6" stopIfTrue="1" operator="equal">
      <formula>"x"</formula>
    </cfRule>
  </conditionalFormatting>
  <pageMargins left="0.51" right="0.51" top="0.79" bottom="0.79" header="0.31" footer="0.31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7</vt:i4>
      </vt:variant>
    </vt:vector>
  </HeadingPairs>
  <TitlesOfParts>
    <vt:vector size="10" baseType="lpstr">
      <vt:lpstr>ORÇ</vt:lpstr>
      <vt:lpstr>Planilha</vt:lpstr>
      <vt:lpstr>Cronograma</vt:lpstr>
      <vt:lpstr>Cronograma!Area_de_impressao</vt:lpstr>
      <vt:lpstr>ORÇ!Area_de_impressao</vt:lpstr>
      <vt:lpstr>Planilha!Area_de_impressao</vt:lpstr>
      <vt:lpstr>Cronograma!Print_Area</vt:lpstr>
      <vt:lpstr>Planilha!Print_Area</vt:lpstr>
      <vt:lpstr>ORÇ!Titulos_de_impressao</vt:lpstr>
      <vt:lpstr>Planilha!Titulos_de_impressao</vt:lpstr>
    </vt:vector>
  </TitlesOfParts>
  <Company>Monte Azul / Trajeto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Usuário</cp:lastModifiedBy>
  <cp:lastPrinted>2020-05-14T18:12:33Z</cp:lastPrinted>
  <dcterms:created xsi:type="dcterms:W3CDTF">2009-08-19T13:39:00Z</dcterms:created>
  <dcterms:modified xsi:type="dcterms:W3CDTF">2020-06-02T15:23:38Z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1046-10.1.0.5707</vt:lpwstr>
  </property>
</Properties>
</file>