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98" activeTab="0"/>
  </bookViews>
  <sheets>
    <sheet name="Plan1" sheetId="1" r:id="rId1"/>
  </sheets>
  <externalReferences>
    <externalReference r:id="rId4"/>
  </externalReferences>
  <definedNames>
    <definedName name="_xlnm.Print_Area" localSheetId="0">'Plan1'!$A$1:$Q$41</definedName>
  </definedNames>
  <calcPr fullCalcOnLoad="1"/>
</workbook>
</file>

<file path=xl/sharedStrings.xml><?xml version="1.0" encoding="utf-8"?>
<sst xmlns="http://schemas.openxmlformats.org/spreadsheetml/2006/main" count="65" uniqueCount="53">
  <si>
    <t>TOTAIS</t>
  </si>
  <si>
    <t>DISCRIMINAÇÃO</t>
  </si>
  <si>
    <t>ITEM</t>
  </si>
  <si>
    <t>CONTRAPARTIDA</t>
  </si>
  <si>
    <t>realizado até</t>
  </si>
  <si>
    <t>ÚLTIMA</t>
  </si>
  <si>
    <t>NIHIL</t>
  </si>
  <si>
    <t>FINANCIAMENTO (MAXIMO 80%)</t>
  </si>
  <si>
    <t>DE  ATIVIDADES</t>
  </si>
  <si>
    <t>Nome:</t>
  </si>
  <si>
    <t xml:space="preserve">TOMADOR:  </t>
  </si>
  <si>
    <t>Reg. Profissional:</t>
  </si>
  <si>
    <t>Assinatura:</t>
  </si>
  <si>
    <t>RG:</t>
  </si>
  <si>
    <t>Agente Técnico:</t>
  </si>
  <si>
    <t>Representante Legal Tomador</t>
  </si>
  <si>
    <t>FUNDO ESTADUAL DE RECURSOS HÍDRICOS - FEHIDRO</t>
  </si>
  <si>
    <t>Nome(1):</t>
  </si>
  <si>
    <t>Nome(2):</t>
  </si>
  <si>
    <t>Responsável Técnico</t>
  </si>
  <si>
    <t>CPF:</t>
  </si>
  <si>
    <t>Nome do Analista:</t>
  </si>
  <si>
    <t>Somente no caso do Proponente Tomador onde mais de um Dirigente assina o contrato.</t>
  </si>
  <si>
    <t>Total (em R$)</t>
  </si>
  <si>
    <t xml:space="preserve">  /    /     </t>
  </si>
  <si>
    <t>Nome do Resp. pela Unidade:</t>
  </si>
  <si>
    <t>DESEMBOLSO APROVADO  (Preenchido pelo AgenteTécnico, define número e valor de cada parcela)</t>
  </si>
  <si>
    <t>CONTRAPARTIDA APROVADA  (Preenchido pelo AgenteTécnico, define número e valor de cada parcela))</t>
  </si>
  <si>
    <t>GOVERNO DO ESTADO DE SÃO PAULO</t>
  </si>
  <si>
    <t>ANEXO VII DO MPO
CRONOGRAMA FÍSICO- FINANCEIRO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</si>
  <si>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</si>
  <si>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EMPREENDIMENTO:</t>
  </si>
  <si>
    <t>SECRETARIA DE INFRAESTRUTURA E MEIO AMBIENTE</t>
  </si>
  <si>
    <t>A Realizar em (X) Mes(es)    (   ) Bimestre(s)    (   ) Trimestre(s)    (   ) Quadrimestre(s)    (   ) Semestre(s)</t>
  </si>
  <si>
    <t>Serviços Preliminares</t>
  </si>
  <si>
    <t>Sondagem a Percurssão</t>
  </si>
  <si>
    <t>Canteiro de Obra</t>
  </si>
  <si>
    <t>Barragem</t>
  </si>
  <si>
    <t>PREFEITURA MUNICIPAL DE FERRAZ DE VASCONCELOS</t>
  </si>
  <si>
    <t>Antônio Carlos dos Santos Ferreira</t>
  </si>
  <si>
    <t>CAU A25097-0</t>
  </si>
  <si>
    <t>Administração Local da Obra</t>
  </si>
  <si>
    <t>Elaboração de Projetos Executivos</t>
  </si>
  <si>
    <t>Elaboração de Estudos Geotécnicos</t>
  </si>
  <si>
    <t>INDICAR DATA BASE
(janeiro/2020)</t>
  </si>
  <si>
    <t>mar/2021</t>
  </si>
  <si>
    <t>RESERVATÓRIO DE CONTENÇÃO DE CHEIAS DO CÓRREGO DA PISCINA</t>
  </si>
  <si>
    <t>abr/2021</t>
  </si>
  <si>
    <t>ago/2021</t>
  </si>
  <si>
    <t>Rodrigo Toshio Tsuha</t>
  </si>
  <si>
    <t>Priscila Conceição Gambale Vieira Matos</t>
  </si>
  <si>
    <r>
      <t xml:space="preserve">RG: </t>
    </r>
    <r>
      <rPr>
        <sz val="14"/>
        <color indexed="56"/>
        <rFont val="Verdana"/>
        <family val="2"/>
      </rPr>
      <t>44.217.575-9</t>
    </r>
  </si>
  <si>
    <r>
      <t xml:space="preserve">CPF: </t>
    </r>
    <r>
      <rPr>
        <sz val="14"/>
        <color indexed="56"/>
        <rFont val="Verdana"/>
        <family val="2"/>
      </rPr>
      <t>342.770.938-84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</si>
</sst>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dd\-mmm\-yy"/>
    <numFmt numFmtId="193" formatCode="#,##0.000_);\(#,##0.000\)"/>
    <numFmt numFmtId="194" formatCode="[$-416]dddd\,\ d&quot; de &quot;mmmm&quot; de &quot;yyyy"/>
    <numFmt numFmtId="195" formatCode="[$-416]mmm\-yy;@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color indexed="56"/>
      <name val="Arial"/>
      <family val="2"/>
    </font>
    <font>
      <b/>
      <sz val="10"/>
      <color indexed="56"/>
      <name val="Arial"/>
      <family val="2"/>
    </font>
    <font>
      <b/>
      <sz val="16"/>
      <color indexed="10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175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3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9" fontId="7" fillId="0" borderId="0" xfId="0" applyNumberFormat="1" applyFont="1" applyFill="1" applyBorder="1" applyAlignment="1" applyProtection="1">
      <alignment vertical="center" shrinkToFit="1"/>
      <protection locked="0"/>
    </xf>
    <xf numFmtId="39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39" fontId="3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vertical="center"/>
    </xf>
    <xf numFmtId="39" fontId="3" fillId="0" borderId="20" xfId="0" applyNumberFormat="1" applyFont="1" applyFill="1" applyBorder="1" applyAlignment="1" applyProtection="1">
      <alignment horizontal="left" vertical="center" shrinkToFit="1"/>
      <protection locked="0"/>
    </xf>
    <xf numFmtId="2" fontId="4" fillId="0" borderId="0" xfId="0" applyNumberFormat="1" applyFont="1" applyBorder="1" applyAlignment="1">
      <alignment vertical="center" shrinkToFit="1"/>
    </xf>
    <xf numFmtId="2" fontId="6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189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192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39" fontId="19" fillId="0" borderId="24" xfId="0" applyNumberFormat="1" applyFont="1" applyFill="1" applyBorder="1" applyAlignment="1" applyProtection="1">
      <alignment vertical="center" shrinkToFit="1"/>
      <protection locked="0"/>
    </xf>
    <xf numFmtId="39" fontId="19" fillId="0" borderId="22" xfId="0" applyNumberFormat="1" applyFont="1" applyFill="1" applyBorder="1" applyAlignment="1" applyProtection="1">
      <alignment vertical="center" shrinkToFit="1"/>
      <protection locked="0"/>
    </xf>
    <xf numFmtId="39" fontId="25" fillId="0" borderId="25" xfId="0" applyNumberFormat="1" applyFont="1" applyFill="1" applyBorder="1" applyAlignment="1" applyProtection="1">
      <alignment vertical="center" shrinkToFit="1"/>
      <protection locked="0"/>
    </xf>
    <xf numFmtId="39" fontId="25" fillId="0" borderId="26" xfId="0" applyNumberFormat="1" applyFont="1" applyFill="1" applyBorder="1" applyAlignment="1" applyProtection="1">
      <alignment vertical="center" shrinkToFit="1"/>
      <protection locked="0"/>
    </xf>
    <xf numFmtId="39" fontId="25" fillId="0" borderId="27" xfId="0" applyNumberFormat="1" applyFont="1" applyFill="1" applyBorder="1" applyAlignment="1" applyProtection="1">
      <alignment vertical="center" shrinkToFit="1"/>
      <protection locked="0"/>
    </xf>
    <xf numFmtId="39" fontId="19" fillId="0" borderId="28" xfId="0" applyNumberFormat="1" applyFont="1" applyFill="1" applyBorder="1" applyAlignment="1" applyProtection="1">
      <alignment vertical="center" shrinkToFit="1"/>
      <protection locked="0"/>
    </xf>
    <xf numFmtId="39" fontId="25" fillId="0" borderId="29" xfId="0" applyNumberFormat="1" applyFont="1" applyFill="1" applyBorder="1" applyAlignment="1" applyProtection="1">
      <alignment horizontal="right" vertical="center" shrinkToFit="1"/>
      <protection locked="0"/>
    </xf>
    <xf numFmtId="39" fontId="25" fillId="0" borderId="30" xfId="0" applyNumberFormat="1" applyFont="1" applyFill="1" applyBorder="1" applyAlignment="1" applyProtection="1">
      <alignment vertical="center" shrinkToFit="1"/>
      <protection locked="0"/>
    </xf>
    <xf numFmtId="39" fontId="25" fillId="0" borderId="31" xfId="0" applyNumberFormat="1" applyFont="1" applyFill="1" applyBorder="1" applyAlignment="1" applyProtection="1">
      <alignment horizontal="right" vertical="center" shrinkToFit="1"/>
      <protection locked="0"/>
    </xf>
    <xf numFmtId="39" fontId="19" fillId="0" borderId="28" xfId="0" applyNumberFormat="1" applyFont="1" applyFill="1" applyBorder="1" applyAlignment="1" applyProtection="1">
      <alignment horizontal="right" vertical="center" shrinkToFit="1"/>
      <protection locked="0"/>
    </xf>
    <xf numFmtId="39" fontId="26" fillId="0" borderId="32" xfId="0" applyNumberFormat="1" applyFont="1" applyFill="1" applyBorder="1" applyAlignment="1" applyProtection="1">
      <alignment vertical="center" shrinkToFit="1"/>
      <protection locked="0"/>
    </xf>
    <xf numFmtId="39" fontId="26" fillId="0" borderId="33" xfId="0" applyNumberFormat="1" applyFont="1" applyFill="1" applyBorder="1" applyAlignment="1" applyProtection="1">
      <alignment vertical="center" shrinkToFit="1"/>
      <protection locked="0"/>
    </xf>
    <xf numFmtId="39" fontId="26" fillId="0" borderId="34" xfId="0" applyNumberFormat="1" applyFont="1" applyFill="1" applyBorder="1" applyAlignment="1" applyProtection="1">
      <alignment vertical="center" shrinkToFit="1"/>
      <protection locked="0"/>
    </xf>
    <xf numFmtId="39" fontId="26" fillId="0" borderId="35" xfId="0" applyNumberFormat="1" applyFont="1" applyFill="1" applyBorder="1" applyAlignment="1" applyProtection="1">
      <alignment vertical="center" shrinkToFit="1"/>
      <protection locked="0"/>
    </xf>
    <xf numFmtId="39" fontId="20" fillId="0" borderId="35" xfId="0" applyNumberFormat="1" applyFont="1" applyFill="1" applyBorder="1" applyAlignment="1" applyProtection="1">
      <alignment vertical="center" shrinkToFit="1"/>
      <protection locked="0"/>
    </xf>
    <xf numFmtId="193" fontId="26" fillId="0" borderId="35" xfId="0" applyNumberFormat="1" applyFont="1" applyFill="1" applyBorder="1" applyAlignment="1" applyProtection="1">
      <alignment vertical="center" shrinkToFit="1"/>
      <protection locked="0"/>
    </xf>
    <xf numFmtId="39" fontId="26" fillId="0" borderId="36" xfId="0" applyNumberFormat="1" applyFont="1" applyFill="1" applyBorder="1" applyAlignment="1" applyProtection="1">
      <alignment vertical="center" shrinkToFit="1"/>
      <protection locked="0"/>
    </xf>
    <xf numFmtId="39" fontId="20" fillId="0" borderId="34" xfId="0" applyNumberFormat="1" applyFont="1" applyFill="1" applyBorder="1" applyAlignment="1" applyProtection="1">
      <alignment vertical="center" shrinkToFit="1"/>
      <protection locked="0"/>
    </xf>
    <xf numFmtId="39" fontId="20" fillId="0" borderId="24" xfId="0" applyNumberFormat="1" applyFont="1" applyFill="1" applyBorder="1" applyAlignment="1" applyProtection="1">
      <alignment vertical="center" shrinkToFit="1"/>
      <protection locked="0"/>
    </xf>
    <xf numFmtId="39" fontId="20" fillId="0" borderId="24" xfId="0" applyNumberFormat="1" applyFont="1" applyFill="1" applyBorder="1" applyAlignment="1" applyProtection="1">
      <alignment horizontal="center" vertical="center" shrinkToFit="1"/>
      <protection locked="0"/>
    </xf>
    <xf numFmtId="39" fontId="20" fillId="0" borderId="22" xfId="0" applyNumberFormat="1" applyFont="1" applyFill="1" applyBorder="1" applyAlignment="1" applyProtection="1">
      <alignment vertical="center" shrinkToFit="1"/>
      <protection locked="0"/>
    </xf>
    <xf numFmtId="39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39" fontId="20" fillId="0" borderId="11" xfId="0" applyNumberFormat="1" applyFont="1" applyFill="1" applyBorder="1" applyAlignment="1" applyProtection="1">
      <alignment vertical="center" shrinkToFit="1"/>
      <protection locked="0"/>
    </xf>
    <xf numFmtId="39" fontId="26" fillId="32" borderId="32" xfId="0" applyNumberFormat="1" applyFont="1" applyFill="1" applyBorder="1" applyAlignment="1" applyProtection="1">
      <alignment vertical="center" shrinkToFit="1"/>
      <protection locked="0"/>
    </xf>
    <xf numFmtId="39" fontId="26" fillId="32" borderId="35" xfId="0" applyNumberFormat="1" applyFont="1" applyFill="1" applyBorder="1" applyAlignment="1" applyProtection="1">
      <alignment vertical="center" shrinkToFit="1"/>
      <protection locked="0"/>
    </xf>
    <xf numFmtId="39" fontId="20" fillId="32" borderId="35" xfId="0" applyNumberFormat="1" applyFont="1" applyFill="1" applyBorder="1" applyAlignment="1" applyProtection="1">
      <alignment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9" fillId="0" borderId="19" xfId="0" applyFont="1" applyFill="1" applyBorder="1" applyAlignment="1" applyProtection="1">
      <alignment horizontal="right" vertical="center" shrinkToFit="1"/>
      <protection locked="0"/>
    </xf>
    <xf numFmtId="0" fontId="9" fillId="0" borderId="39" xfId="0" applyFont="1" applyFill="1" applyBorder="1" applyAlignment="1" applyProtection="1">
      <alignment horizontal="right" vertical="center" shrinkToFit="1"/>
      <protection locked="0"/>
    </xf>
    <xf numFmtId="39" fontId="3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39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3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39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1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189" fontId="19" fillId="0" borderId="22" xfId="0" applyNumberFormat="1" applyFont="1" applyFill="1" applyBorder="1" applyAlignment="1" applyProtection="1">
      <alignment vertical="center" shrinkToFit="1"/>
      <protection locked="0"/>
    </xf>
    <xf numFmtId="0" fontId="23" fillId="0" borderId="23" xfId="0" applyFont="1" applyBorder="1" applyAlignment="1">
      <alignment vertical="center" shrinkToFit="1"/>
    </xf>
    <xf numFmtId="0" fontId="2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0" xfId="0" applyFont="1" applyFill="1" applyBorder="1" applyAlignment="1" applyProtection="1">
      <alignment horizontal="center" vertical="center" shrinkToFit="1"/>
      <protection locked="0"/>
    </xf>
    <xf numFmtId="177" fontId="20" fillId="0" borderId="49" xfId="0" applyNumberFormat="1" applyFont="1" applyFill="1" applyBorder="1" applyAlignment="1" applyProtection="1">
      <alignment vertical="center" shrinkToFit="1"/>
      <protection locked="0"/>
    </xf>
    <xf numFmtId="0" fontId="26" fillId="0" borderId="50" xfId="0" applyFont="1" applyFill="1" applyBorder="1" applyAlignment="1" applyProtection="1">
      <alignment vertical="center" shrinkToFit="1"/>
      <protection locked="0"/>
    </xf>
    <xf numFmtId="39" fontId="20" fillId="0" borderId="49" xfId="0" applyNumberFormat="1" applyFont="1" applyFill="1" applyBorder="1" applyAlignment="1" applyProtection="1">
      <alignment vertical="center" shrinkToFit="1"/>
      <protection locked="0"/>
    </xf>
    <xf numFmtId="39" fontId="26" fillId="0" borderId="50" xfId="0" applyNumberFormat="1" applyFont="1" applyFill="1" applyBorder="1" applyAlignment="1" applyProtection="1">
      <alignment vertical="center" shrinkToFit="1"/>
      <protection locked="0"/>
    </xf>
    <xf numFmtId="39" fontId="26" fillId="0" borderId="49" xfId="0" applyNumberFormat="1" applyFont="1" applyFill="1" applyBorder="1" applyAlignment="1" applyProtection="1">
      <alignment vertical="center" shrinkToFit="1"/>
      <protection locked="0"/>
    </xf>
    <xf numFmtId="39" fontId="20" fillId="0" borderId="51" xfId="0" applyNumberFormat="1" applyFont="1" applyFill="1" applyBorder="1" applyAlignment="1" applyProtection="1">
      <alignment horizontal="center" vertical="center" shrinkToFit="1"/>
      <protection locked="0"/>
    </xf>
    <xf numFmtId="39" fontId="2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>
      <alignment horizontal="center" vertical="center" shrinkToFit="1"/>
    </xf>
    <xf numFmtId="0" fontId="26" fillId="0" borderId="49" xfId="0" applyFont="1" applyFill="1" applyBorder="1" applyAlignment="1" applyProtection="1">
      <alignment horizontal="center" vertical="center" shrinkToFit="1"/>
      <protection locked="0"/>
    </xf>
    <xf numFmtId="0" fontId="26" fillId="0" borderId="49" xfId="0" applyFont="1" applyFill="1" applyBorder="1" applyAlignment="1" applyProtection="1">
      <alignment vertical="center" shrinkToFit="1"/>
      <protection locked="0"/>
    </xf>
    <xf numFmtId="177" fontId="20" fillId="0" borderId="51" xfId="0" applyNumberFormat="1" applyFont="1" applyFill="1" applyBorder="1" applyAlignment="1" applyProtection="1">
      <alignment horizontal="left" vertical="center" shrinkToFit="1"/>
      <protection locked="0"/>
    </xf>
    <xf numFmtId="177" fontId="20" fillId="0" borderId="52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49" xfId="0" applyNumberFormat="1" applyFont="1" applyFill="1" applyBorder="1" applyAlignment="1" applyProtection="1">
      <alignment vertical="center" wrapText="1" shrinkToFit="1"/>
      <protection locked="0"/>
    </xf>
    <xf numFmtId="0" fontId="26" fillId="0" borderId="49" xfId="0" applyFont="1" applyFill="1" applyBorder="1" applyAlignment="1" applyProtection="1">
      <alignment vertical="center" wrapText="1" shrinkToFit="1"/>
      <protection locked="0"/>
    </xf>
    <xf numFmtId="39" fontId="20" fillId="0" borderId="53" xfId="0" applyNumberFormat="1" applyFont="1" applyFill="1" applyBorder="1" applyAlignment="1" applyProtection="1">
      <alignment vertical="center" shrinkToFit="1"/>
      <protection locked="0"/>
    </xf>
    <xf numFmtId="39" fontId="26" fillId="0" borderId="54" xfId="0" applyNumberFormat="1" applyFont="1" applyFill="1" applyBorder="1" applyAlignment="1" applyProtection="1">
      <alignment vertical="center" shrinkToFit="1"/>
      <protection locked="0"/>
    </xf>
    <xf numFmtId="195" fontId="20" fillId="0" borderId="55" xfId="0" applyNumberFormat="1" applyFont="1" applyBorder="1" applyAlignment="1" applyProtection="1" quotePrefix="1">
      <alignment horizontal="center" vertical="center" shrinkToFit="1"/>
      <protection locked="0"/>
    </xf>
    <xf numFmtId="195" fontId="26" fillId="0" borderId="56" xfId="0" applyNumberFormat="1" applyFont="1" applyBorder="1" applyAlignment="1">
      <alignment horizontal="center" vertical="center" shrinkToFit="1"/>
    </xf>
    <xf numFmtId="0" fontId="26" fillId="0" borderId="49" xfId="0" applyFont="1" applyFill="1" applyBorder="1" applyAlignment="1" applyProtection="1">
      <alignment horizontal="left" vertical="center" shrinkToFit="1"/>
      <protection locked="0"/>
    </xf>
    <xf numFmtId="39" fontId="20" fillId="0" borderId="57" xfId="0" applyNumberFormat="1" applyFont="1" applyFill="1" applyBorder="1" applyAlignment="1" applyProtection="1">
      <alignment vertical="center"/>
      <protection locked="0"/>
    </xf>
    <xf numFmtId="0" fontId="26" fillId="0" borderId="56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4" fillId="0" borderId="58" xfId="0" applyFont="1" applyFill="1" applyBorder="1" applyAlignment="1" applyProtection="1">
      <alignment vertical="center" wrapText="1"/>
      <protection locked="0"/>
    </xf>
    <xf numFmtId="0" fontId="24" fillId="0" borderId="59" xfId="0" applyFont="1" applyFill="1" applyBorder="1" applyAlignment="1" applyProtection="1">
      <alignment vertical="center" wrapText="1"/>
      <protection locked="0"/>
    </xf>
    <xf numFmtId="0" fontId="15" fillId="0" borderId="60" xfId="0" applyFont="1" applyFill="1" applyBorder="1" applyAlignment="1" applyProtection="1">
      <alignment vertical="center" wrapText="1"/>
      <protection locked="0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77" fontId="20" fillId="0" borderId="63" xfId="0" applyNumberFormat="1" applyFont="1" applyFill="1" applyBorder="1" applyAlignment="1" applyProtection="1">
      <alignment vertical="center" shrinkToFit="1"/>
      <protection locked="0"/>
    </xf>
    <xf numFmtId="0" fontId="26" fillId="0" borderId="64" xfId="0" applyFont="1" applyFill="1" applyBorder="1" applyAlignment="1" applyProtection="1">
      <alignment vertical="center" shrinkToFit="1"/>
      <protection locked="0"/>
    </xf>
    <xf numFmtId="0" fontId="20" fillId="0" borderId="63" xfId="0" applyFont="1" applyFill="1" applyBorder="1" applyAlignment="1" applyProtection="1">
      <alignment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1" fillId="0" borderId="65" xfId="0" applyFont="1" applyFill="1" applyBorder="1" applyAlignment="1" applyProtection="1">
      <alignment horizontal="center" vertical="center"/>
      <protection locked="0"/>
    </xf>
    <xf numFmtId="0" fontId="22" fillId="0" borderId="65" xfId="0" applyFont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>
      <alignment horizontal="center" vertical="center" wrapText="1" shrinkToFit="1"/>
    </xf>
    <xf numFmtId="0" fontId="2" fillId="0" borderId="67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 wrapText="1" shrinkToFit="1"/>
    </xf>
    <xf numFmtId="0" fontId="17" fillId="0" borderId="69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39" fontId="20" fillId="0" borderId="52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Border="1" applyAlignment="1">
      <alignment horizontal="left" vertical="center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3" fillId="0" borderId="67" xfId="0" applyFont="1" applyFill="1" applyBorder="1" applyAlignment="1" applyProtection="1">
      <alignment horizontal="left" vertical="center" shrinkToFit="1"/>
      <protection locked="0"/>
    </xf>
    <xf numFmtId="0" fontId="3" fillId="0" borderId="68" xfId="0" applyFont="1" applyFill="1" applyBorder="1" applyAlignment="1" applyProtection="1">
      <alignment horizontal="left" vertical="center" shrinkToFit="1"/>
      <protection locked="0"/>
    </xf>
    <xf numFmtId="39" fontId="3" fillId="0" borderId="70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67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68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74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10" fillId="0" borderId="79" xfId="0" applyFont="1" applyBorder="1" applyAlignment="1">
      <alignment horizontal="center" vertical="center" wrapText="1" shrinkToFit="1"/>
    </xf>
    <xf numFmtId="0" fontId="10" fillId="0" borderId="80" xfId="0" applyFont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wrapText="1" shrinkToFit="1"/>
    </xf>
    <xf numFmtId="0" fontId="7" fillId="0" borderId="77" xfId="0" applyFont="1" applyFill="1" applyBorder="1" applyAlignment="1">
      <alignment horizontal="center" vertical="center" wrapText="1" shrinkToFit="1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24" fillId="0" borderId="8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177" fontId="20" fillId="0" borderId="84" xfId="0" applyNumberFormat="1" applyFont="1" applyFill="1" applyBorder="1" applyAlignment="1" applyProtection="1">
      <alignment vertical="center" shrinkToFit="1"/>
      <protection locked="0"/>
    </xf>
    <xf numFmtId="0" fontId="26" fillId="0" borderId="85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0</xdr:row>
      <xdr:rowOff>38100</xdr:rowOff>
    </xdr:from>
    <xdr:to>
      <xdr:col>16</xdr:col>
      <xdr:colOff>1038225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0" y="38100"/>
          <a:ext cx="847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\Downloads\003%20-%20Anexo%20VIII%20-%20Planilha%20Orcamentaria%20-%20Re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3"/>
    </sheetNames>
    <sheetDataSet>
      <sheetData sheetId="0">
        <row r="9">
          <cell r="F9">
            <v>35160</v>
          </cell>
        </row>
        <row r="10">
          <cell r="F10">
            <v>9776.65</v>
          </cell>
        </row>
        <row r="11">
          <cell r="F11">
            <v>10097.43</v>
          </cell>
        </row>
        <row r="14">
          <cell r="F14">
            <v>6066.84</v>
          </cell>
        </row>
        <row r="15">
          <cell r="F15">
            <v>944.88</v>
          </cell>
        </row>
        <row r="16">
          <cell r="F16">
            <v>9269.76</v>
          </cell>
        </row>
        <row r="19">
          <cell r="F19">
            <v>104377.5</v>
          </cell>
        </row>
        <row r="22">
          <cell r="F22">
            <v>47476.8</v>
          </cell>
        </row>
        <row r="23">
          <cell r="F23">
            <v>60499.2</v>
          </cell>
        </row>
        <row r="24">
          <cell r="F24">
            <v>43017.6</v>
          </cell>
        </row>
        <row r="25">
          <cell r="F25">
            <v>22942.72</v>
          </cell>
        </row>
        <row r="26">
          <cell r="F26">
            <v>6403.2</v>
          </cell>
        </row>
        <row r="29">
          <cell r="F29">
            <v>143</v>
          </cell>
        </row>
        <row r="30">
          <cell r="F30">
            <v>120998.4</v>
          </cell>
        </row>
        <row r="31">
          <cell r="F31">
            <v>49622.4</v>
          </cell>
        </row>
        <row r="32">
          <cell r="F32">
            <v>15891.2</v>
          </cell>
        </row>
        <row r="36">
          <cell r="F36">
            <v>15654.4</v>
          </cell>
        </row>
        <row r="37">
          <cell r="F37">
            <v>12064</v>
          </cell>
        </row>
        <row r="38">
          <cell r="F38">
            <v>17753.6</v>
          </cell>
        </row>
        <row r="39">
          <cell r="F39">
            <v>13990.4</v>
          </cell>
        </row>
        <row r="41">
          <cell r="F41">
            <v>70977.6</v>
          </cell>
        </row>
        <row r="42">
          <cell r="F42">
            <v>23052.8</v>
          </cell>
        </row>
        <row r="43">
          <cell r="F43">
            <v>19225.6</v>
          </cell>
        </row>
        <row r="44">
          <cell r="F44">
            <v>33452.8</v>
          </cell>
        </row>
        <row r="45">
          <cell r="F45">
            <v>34464</v>
          </cell>
        </row>
        <row r="46">
          <cell r="F46">
            <v>14080</v>
          </cell>
        </row>
        <row r="47">
          <cell r="F47">
            <v>14182.4</v>
          </cell>
        </row>
        <row r="48">
          <cell r="F48">
            <v>67072</v>
          </cell>
        </row>
        <row r="50">
          <cell r="F50">
            <v>82952.32</v>
          </cell>
        </row>
        <row r="51">
          <cell r="F51">
            <v>35164.8</v>
          </cell>
        </row>
        <row r="55">
          <cell r="F55">
            <v>2547.82</v>
          </cell>
        </row>
        <row r="58">
          <cell r="F58">
            <v>74664.34</v>
          </cell>
        </row>
        <row r="61">
          <cell r="F61">
            <v>681544.61</v>
          </cell>
        </row>
        <row r="62">
          <cell r="F62">
            <v>256675.28</v>
          </cell>
        </row>
        <row r="65">
          <cell r="F65">
            <v>38808</v>
          </cell>
        </row>
        <row r="68">
          <cell r="F68">
            <v>365260.5</v>
          </cell>
        </row>
        <row r="69">
          <cell r="F69">
            <v>626068.48</v>
          </cell>
        </row>
        <row r="70">
          <cell r="F70">
            <v>5393.4</v>
          </cell>
        </row>
        <row r="73">
          <cell r="F73">
            <v>412389.43</v>
          </cell>
        </row>
        <row r="74">
          <cell r="F74">
            <v>54519</v>
          </cell>
        </row>
        <row r="77">
          <cell r="F77">
            <v>33393.6</v>
          </cell>
        </row>
        <row r="78">
          <cell r="F78">
            <v>12726.02</v>
          </cell>
        </row>
        <row r="79">
          <cell r="F79">
            <v>2318.96</v>
          </cell>
        </row>
        <row r="80">
          <cell r="F80">
            <v>3037.26</v>
          </cell>
        </row>
        <row r="81">
          <cell r="F81">
            <v>82230.78</v>
          </cell>
        </row>
        <row r="83">
          <cell r="F83">
            <v>5167.48</v>
          </cell>
        </row>
        <row r="84">
          <cell r="F84">
            <v>16456.89</v>
          </cell>
        </row>
        <row r="85">
          <cell r="F85">
            <v>7290.17</v>
          </cell>
        </row>
        <row r="87">
          <cell r="F87">
            <v>6849.76</v>
          </cell>
        </row>
        <row r="88">
          <cell r="F88">
            <v>905.56</v>
          </cell>
        </row>
        <row r="89">
          <cell r="F89">
            <v>167996.13</v>
          </cell>
        </row>
        <row r="97">
          <cell r="H97">
            <v>1001784.72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443"/>
  <sheetViews>
    <sheetView tabSelected="1" zoomScale="70" zoomScaleNormal="70" zoomScalePageLayoutView="0" workbookViewId="0" topLeftCell="A16">
      <selection activeCell="K21" sqref="K21"/>
    </sheetView>
  </sheetViews>
  <sheetFormatPr defaultColWidth="9.140625" defaultRowHeight="12.75"/>
  <cols>
    <col min="1" max="1" width="8.7109375" style="29" customWidth="1"/>
    <col min="2" max="2" width="47.00390625" style="4" customWidth="1"/>
    <col min="3" max="3" width="14.57421875" style="4" customWidth="1"/>
    <col min="4" max="9" width="13.7109375" style="4" customWidth="1"/>
    <col min="10" max="14" width="11.7109375" style="4" customWidth="1"/>
    <col min="15" max="15" width="11.28125" style="4" customWidth="1"/>
    <col min="16" max="16" width="13.28125" style="4" customWidth="1"/>
    <col min="17" max="17" width="18.8515625" style="4" customWidth="1"/>
    <col min="18" max="18" width="7.421875" style="4" customWidth="1"/>
    <col min="19" max="16384" width="9.140625" style="4" customWidth="1"/>
  </cols>
  <sheetData>
    <row r="1" spans="1:196" s="5" customFormat="1" ht="39.75" customHeight="1" thickTop="1">
      <c r="A1" s="175" t="s">
        <v>28</v>
      </c>
      <c r="B1" s="176"/>
      <c r="C1" s="167" t="s">
        <v>29</v>
      </c>
      <c r="D1" s="168"/>
      <c r="E1" s="168"/>
      <c r="F1" s="168"/>
      <c r="G1" s="168"/>
      <c r="H1" s="168"/>
      <c r="I1" s="168"/>
      <c r="J1" s="168"/>
      <c r="K1" s="168"/>
      <c r="L1" s="165" t="s">
        <v>44</v>
      </c>
      <c r="M1" s="166"/>
      <c r="N1" s="160"/>
      <c r="O1" s="161"/>
      <c r="P1" s="16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</row>
    <row r="2" spans="1:17" ht="24.75" customHeight="1">
      <c r="A2" s="177" t="s">
        <v>32</v>
      </c>
      <c r="B2" s="178"/>
      <c r="C2" s="171" t="s">
        <v>10</v>
      </c>
      <c r="D2" s="172"/>
      <c r="E2" s="163" t="s">
        <v>38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6"/>
    </row>
    <row r="3" spans="1:17" ht="30.75" customHeight="1" thickBot="1">
      <c r="A3" s="133" t="s">
        <v>16</v>
      </c>
      <c r="B3" s="134"/>
      <c r="C3" s="121" t="s">
        <v>31</v>
      </c>
      <c r="D3" s="122"/>
      <c r="E3" s="130" t="s">
        <v>46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7"/>
    </row>
    <row r="4" spans="1:17" ht="24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s="11" customFormat="1" ht="24.75" customHeight="1" thickBot="1">
      <c r="A5" s="89" t="s">
        <v>2</v>
      </c>
      <c r="B5" s="30" t="s">
        <v>1</v>
      </c>
      <c r="C5" s="30" t="s">
        <v>4</v>
      </c>
      <c r="D5" s="126" t="s">
        <v>33</v>
      </c>
      <c r="E5" s="127"/>
      <c r="F5" s="127"/>
      <c r="G5" s="127"/>
      <c r="H5" s="127"/>
      <c r="I5" s="128"/>
      <c r="J5" s="127"/>
      <c r="K5" s="127"/>
      <c r="L5" s="127"/>
      <c r="M5" s="127"/>
      <c r="N5" s="127"/>
      <c r="O5" s="129"/>
      <c r="P5" s="87" t="s">
        <v>5</v>
      </c>
      <c r="Q5" s="100" t="s">
        <v>23</v>
      </c>
    </row>
    <row r="6" spans="1:17" s="11" customFormat="1" ht="28.5" customHeight="1" thickBot="1">
      <c r="A6" s="90"/>
      <c r="B6" s="31" t="s">
        <v>8</v>
      </c>
      <c r="C6" s="32" t="s">
        <v>24</v>
      </c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4">
        <v>12</v>
      </c>
      <c r="P6" s="88"/>
      <c r="Q6" s="101"/>
    </row>
    <row r="7" spans="1:17" s="11" customFormat="1" ht="24.75" customHeight="1">
      <c r="A7" s="107">
        <v>1</v>
      </c>
      <c r="B7" s="105" t="s">
        <v>34</v>
      </c>
      <c r="C7" s="135"/>
      <c r="D7" s="45">
        <f>SUM('[1]Plan1'!$F$9:$F$11)*1.3</f>
        <v>71544.304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12" t="s">
        <v>45</v>
      </c>
      <c r="Q7" s="110">
        <f>SUM(C7:P7)</f>
        <v>71544.304</v>
      </c>
    </row>
    <row r="8" spans="1:17" s="11" customFormat="1" ht="9.75" customHeight="1" thickBot="1">
      <c r="A8" s="102"/>
      <c r="B8" s="114"/>
      <c r="C8" s="95"/>
      <c r="D8" s="5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113"/>
      <c r="Q8" s="111"/>
    </row>
    <row r="9" spans="1:17" s="11" customFormat="1" ht="24.75" customHeight="1">
      <c r="A9" s="91">
        <v>2</v>
      </c>
      <c r="B9" s="93" t="s">
        <v>35</v>
      </c>
      <c r="C9" s="95"/>
      <c r="D9" s="45">
        <f>SUM('[1]Plan1'!$F$14:$F$16)*1.3</f>
        <v>21165.924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12" t="s">
        <v>45</v>
      </c>
      <c r="Q9" s="110">
        <f>SUM(C9:P9)</f>
        <v>21165.924</v>
      </c>
    </row>
    <row r="10" spans="1:17" s="11" customFormat="1" ht="9.75" customHeight="1" thickBot="1">
      <c r="A10" s="102"/>
      <c r="B10" s="103"/>
      <c r="C10" s="97"/>
      <c r="D10" s="58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13"/>
      <c r="Q10" s="111"/>
    </row>
    <row r="11" spans="1:17" s="11" customFormat="1" ht="24.75" customHeight="1">
      <c r="A11" s="91">
        <v>3</v>
      </c>
      <c r="B11" s="93" t="s">
        <v>36</v>
      </c>
      <c r="C11" s="95"/>
      <c r="D11" s="45">
        <f>SUM('[1]Plan1'!$F$19)*1.3</f>
        <v>135690.75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112" t="s">
        <v>45</v>
      </c>
      <c r="Q11" s="110">
        <f>SUM(C11:P11)</f>
        <v>135690.75</v>
      </c>
    </row>
    <row r="12" spans="1:17" s="11" customFormat="1" ht="9.75" customHeight="1" thickBot="1">
      <c r="A12" s="102"/>
      <c r="B12" s="103"/>
      <c r="C12" s="97"/>
      <c r="D12" s="5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113"/>
      <c r="Q12" s="111"/>
    </row>
    <row r="13" spans="1:17" s="11" customFormat="1" ht="24.75" customHeight="1">
      <c r="A13" s="91">
        <v>4</v>
      </c>
      <c r="B13" s="108" t="s">
        <v>43</v>
      </c>
      <c r="C13" s="95"/>
      <c r="D13" s="45">
        <f>SUM('[1]Plan1'!$F$22:$F$26)*1.3</f>
        <v>234441.37600000002</v>
      </c>
      <c r="E13" s="45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112" t="s">
        <v>45</v>
      </c>
      <c r="Q13" s="110">
        <f>SUM(C13:P13)</f>
        <v>234441.37600000002</v>
      </c>
    </row>
    <row r="14" spans="1:17" s="11" customFormat="1" ht="9.75" customHeight="1" thickBot="1">
      <c r="A14" s="102"/>
      <c r="B14" s="109"/>
      <c r="C14" s="97"/>
      <c r="D14" s="5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113"/>
      <c r="Q14" s="111"/>
    </row>
    <row r="15" spans="1:17" s="11" customFormat="1" ht="24.75" customHeight="1">
      <c r="A15" s="91">
        <v>5</v>
      </c>
      <c r="B15" s="108" t="s">
        <v>42</v>
      </c>
      <c r="C15" s="95"/>
      <c r="D15" s="45">
        <f>(SUM('[1]Plan1'!$F$29:$F$32)*1.3)*0.7</f>
        <v>169856.05</v>
      </c>
      <c r="E15" s="45">
        <f>(SUM('[1]Plan1'!$F$29:$F$32)*1.3)*0.3</f>
        <v>72795.45</v>
      </c>
      <c r="F15" s="48"/>
      <c r="G15" s="48"/>
      <c r="H15" s="48"/>
      <c r="I15" s="48"/>
      <c r="J15" s="45"/>
      <c r="K15" s="45"/>
      <c r="L15" s="49"/>
      <c r="M15" s="49"/>
      <c r="N15" s="49"/>
      <c r="O15" s="49"/>
      <c r="P15" s="112" t="s">
        <v>47</v>
      </c>
      <c r="Q15" s="110">
        <f>SUM(C15:P15)</f>
        <v>242651.5</v>
      </c>
    </row>
    <row r="16" spans="1:17" s="11" customFormat="1" ht="9.75" customHeight="1" thickBot="1">
      <c r="A16" s="102"/>
      <c r="B16" s="109"/>
      <c r="C16" s="97"/>
      <c r="D16" s="58"/>
      <c r="E16" s="59"/>
      <c r="F16" s="48"/>
      <c r="G16" s="48"/>
      <c r="H16" s="49"/>
      <c r="I16" s="49"/>
      <c r="J16" s="48"/>
      <c r="K16" s="48"/>
      <c r="L16" s="48"/>
      <c r="M16" s="48"/>
      <c r="N16" s="48"/>
      <c r="O16" s="48"/>
      <c r="P16" s="113"/>
      <c r="Q16" s="111"/>
    </row>
    <row r="17" spans="1:17" s="11" customFormat="1" ht="24.75" customHeight="1">
      <c r="A17" s="106">
        <v>6</v>
      </c>
      <c r="B17" s="104" t="s">
        <v>41</v>
      </c>
      <c r="C17" s="98"/>
      <c r="D17" s="45">
        <f>(SUM('[1]Plan1'!$F$36:$F$51)*1.3)*0.125</f>
        <v>73789.092</v>
      </c>
      <c r="E17" s="45">
        <f>(SUM('[1]Plan1'!$F$36:$F$51)*1.3)*0.125</f>
        <v>73789.092</v>
      </c>
      <c r="F17" s="45">
        <f>(SUM('[1]Plan1'!$F$36:$F$51)*1.3)*0.1875</f>
        <v>110683.638</v>
      </c>
      <c r="G17" s="45">
        <f>(SUM('[1]Plan1'!$F$36:$F$51)*1.3)*0.1875</f>
        <v>110683.638</v>
      </c>
      <c r="H17" s="45">
        <f>(SUM('[1]Plan1'!$F$36:$F$51)*1.3)*0.1875</f>
        <v>110683.638</v>
      </c>
      <c r="I17" s="45">
        <f>(SUM('[1]Plan1'!$F$36:$F$51)*1.3)*0.1875</f>
        <v>110683.638</v>
      </c>
      <c r="J17" s="45"/>
      <c r="K17" s="45"/>
      <c r="L17" s="48"/>
      <c r="M17" s="48"/>
      <c r="N17" s="48"/>
      <c r="O17" s="48"/>
      <c r="P17" s="112" t="s">
        <v>48</v>
      </c>
      <c r="Q17" s="110">
        <f>SUM(C17:P17)</f>
        <v>590312.736</v>
      </c>
    </row>
    <row r="18" spans="1:17" s="11" customFormat="1" ht="9.75" customHeight="1" thickBot="1">
      <c r="A18" s="107"/>
      <c r="B18" s="105"/>
      <c r="C18" s="99"/>
      <c r="D18" s="58"/>
      <c r="E18" s="59"/>
      <c r="F18" s="60"/>
      <c r="G18" s="60"/>
      <c r="H18" s="60"/>
      <c r="I18" s="59"/>
      <c r="J18" s="48"/>
      <c r="K18" s="48"/>
      <c r="L18" s="48"/>
      <c r="M18" s="48"/>
      <c r="N18" s="48"/>
      <c r="O18" s="48"/>
      <c r="P18" s="113"/>
      <c r="Q18" s="111"/>
    </row>
    <row r="19" spans="1:17" s="11" customFormat="1" ht="24.75" customHeight="1">
      <c r="A19" s="106">
        <v>7</v>
      </c>
      <c r="B19" s="104" t="s">
        <v>37</v>
      </c>
      <c r="C19" s="98"/>
      <c r="D19" s="45"/>
      <c r="E19" s="45">
        <f>(SUM('[1]Plan1'!$F$55:$F$89)*1.3)*0.1</f>
        <v>371311.6510999999</v>
      </c>
      <c r="F19" s="45">
        <f>(SUM('[1]Plan1'!$F$55:$F$89)*1.3)*0.225</f>
        <v>835451.2149749998</v>
      </c>
      <c r="G19" s="45">
        <f>(SUM('[1]Plan1'!$F$55:$F$89)*1.3)*0.225</f>
        <v>835451.2149749998</v>
      </c>
      <c r="H19" s="45">
        <f>(SUM('[1]Plan1'!$F$55:$F$89)*1.3)*0.225</f>
        <v>835451.2149749998</v>
      </c>
      <c r="I19" s="45">
        <f>(SUM('[1]Plan1'!$F$55:$F$89)*1.3)*0.225</f>
        <v>835451.2149749998</v>
      </c>
      <c r="J19" s="48"/>
      <c r="K19" s="48"/>
      <c r="L19" s="48"/>
      <c r="M19" s="48"/>
      <c r="N19" s="48"/>
      <c r="O19" s="48"/>
      <c r="P19" s="112" t="s">
        <v>48</v>
      </c>
      <c r="Q19" s="110">
        <f>SUM(C19:P19)</f>
        <v>3713116.5109999995</v>
      </c>
    </row>
    <row r="20" spans="1:17" s="11" customFormat="1" ht="9.75" customHeight="1" thickBot="1">
      <c r="A20" s="107"/>
      <c r="B20" s="105"/>
      <c r="C20" s="99"/>
      <c r="D20" s="45"/>
      <c r="E20" s="59"/>
      <c r="F20" s="60"/>
      <c r="G20" s="60"/>
      <c r="H20" s="59"/>
      <c r="I20" s="60"/>
      <c r="J20" s="49"/>
      <c r="K20" s="49"/>
      <c r="L20" s="49"/>
      <c r="M20" s="49"/>
      <c r="N20" s="49"/>
      <c r="O20" s="49"/>
      <c r="P20" s="113"/>
      <c r="Q20" s="111"/>
    </row>
    <row r="21" spans="1:17" s="11" customFormat="1" ht="24.75" customHeight="1">
      <c r="A21" s="91"/>
      <c r="B21" s="93"/>
      <c r="C21" s="95"/>
      <c r="D21" s="45"/>
      <c r="E21" s="50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115"/>
      <c r="Q21" s="110">
        <f>SUM(C21:P21)</f>
        <v>0</v>
      </c>
    </row>
    <row r="22" spans="1:17" s="11" customFormat="1" ht="9.75" customHeight="1" thickBot="1">
      <c r="A22" s="91"/>
      <c r="B22" s="93"/>
      <c r="C22" s="95"/>
      <c r="D22" s="45"/>
      <c r="E22" s="48"/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116"/>
      <c r="Q22" s="111"/>
    </row>
    <row r="23" spans="1:17" s="11" customFormat="1" ht="24.75" customHeight="1">
      <c r="A23" s="91"/>
      <c r="B23" s="93"/>
      <c r="C23" s="95"/>
      <c r="D23" s="45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15"/>
      <c r="Q23" s="110">
        <f>SUM(C23:P23)</f>
        <v>0</v>
      </c>
    </row>
    <row r="24" spans="1:23" s="11" customFormat="1" ht="9.75" customHeight="1" thickBot="1">
      <c r="A24" s="102"/>
      <c r="B24" s="103"/>
      <c r="C24" s="97"/>
      <c r="D24" s="45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116"/>
      <c r="Q24" s="111"/>
      <c r="R24" s="12"/>
      <c r="U24" s="12"/>
      <c r="V24" s="12"/>
      <c r="W24" s="12"/>
    </row>
    <row r="25" spans="1:23" s="11" customFormat="1" ht="24.75" customHeight="1">
      <c r="A25" s="91"/>
      <c r="B25" s="93"/>
      <c r="C25" s="95"/>
      <c r="D25" s="45"/>
      <c r="E25" s="48"/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115"/>
      <c r="Q25" s="110">
        <f>SUM(C25:P25)</f>
        <v>0</v>
      </c>
      <c r="R25" s="12"/>
      <c r="U25" s="12"/>
      <c r="V25" s="12"/>
      <c r="W25" s="12"/>
    </row>
    <row r="26" spans="1:23" s="11" customFormat="1" ht="9.75" customHeight="1" thickBot="1">
      <c r="A26" s="92"/>
      <c r="B26" s="94"/>
      <c r="C26" s="96"/>
      <c r="D26" s="51"/>
      <c r="E26" s="47"/>
      <c r="F26" s="47"/>
      <c r="G26" s="47"/>
      <c r="H26" s="52"/>
      <c r="I26" s="52"/>
      <c r="J26" s="52"/>
      <c r="K26" s="52"/>
      <c r="L26" s="52"/>
      <c r="M26" s="52"/>
      <c r="N26" s="52"/>
      <c r="O26" s="52"/>
      <c r="P26" s="117"/>
      <c r="Q26" s="111"/>
      <c r="R26" s="12"/>
      <c r="U26" s="12"/>
      <c r="V26" s="12"/>
      <c r="W26" s="12"/>
    </row>
    <row r="27" spans="1:17" s="11" customFormat="1" ht="24.75" customHeight="1" thickBot="1">
      <c r="A27" s="123" t="s">
        <v>0</v>
      </c>
      <c r="B27" s="124"/>
      <c r="C27" s="53">
        <f>SUM(C7:C26)</f>
        <v>0</v>
      </c>
      <c r="D27" s="53">
        <f>SUM(D7:D26)</f>
        <v>706487.496</v>
      </c>
      <c r="E27" s="53">
        <f aca="true" t="shared" si="0" ref="E27:N27">SUM(E7:E26)</f>
        <v>517896.1930999999</v>
      </c>
      <c r="F27" s="53">
        <f t="shared" si="0"/>
        <v>946134.8529749998</v>
      </c>
      <c r="G27" s="53">
        <f t="shared" si="0"/>
        <v>946134.8529749998</v>
      </c>
      <c r="H27" s="53">
        <f t="shared" si="0"/>
        <v>946134.8529749998</v>
      </c>
      <c r="I27" s="53">
        <f>SUM(I7:I26)</f>
        <v>946134.8529749998</v>
      </c>
      <c r="J27" s="53">
        <f t="shared" si="0"/>
        <v>0</v>
      </c>
      <c r="K27" s="53">
        <f t="shared" si="0"/>
        <v>0</v>
      </c>
      <c r="L27" s="53">
        <f t="shared" si="0"/>
        <v>0</v>
      </c>
      <c r="M27" s="53">
        <f t="shared" si="0"/>
        <v>0</v>
      </c>
      <c r="N27" s="53">
        <f t="shared" si="0"/>
        <v>0</v>
      </c>
      <c r="O27" s="53">
        <f>SUM(O7:O26)</f>
        <v>0</v>
      </c>
      <c r="P27" s="54" t="s">
        <v>6</v>
      </c>
      <c r="Q27" s="53">
        <f>SUM(C27:P27)</f>
        <v>5008923.100999999</v>
      </c>
    </row>
    <row r="28" spans="1:17" s="11" customFormat="1" ht="24.75" customHeight="1" thickBot="1">
      <c r="A28" s="173" t="s">
        <v>3</v>
      </c>
      <c r="B28" s="174"/>
      <c r="C28" s="55"/>
      <c r="D28" s="55">
        <f>'[1]Plan1'!$H$97*0.05</f>
        <v>50089.236000000004</v>
      </c>
      <c r="E28" s="55">
        <f>'[1]Plan1'!$H$97*0.2375</f>
        <v>237923.87099999998</v>
      </c>
      <c r="F28" s="55">
        <f>'[1]Plan1'!$H$97*0.2375</f>
        <v>237923.87099999998</v>
      </c>
      <c r="G28" s="55">
        <f>'[1]Plan1'!$H$97*0.2375</f>
        <v>237923.87099999998</v>
      </c>
      <c r="H28" s="55">
        <f>'[1]Plan1'!$H$97*0.2375</f>
        <v>237923.87099999998</v>
      </c>
      <c r="I28" s="55"/>
      <c r="J28" s="55"/>
      <c r="K28" s="55"/>
      <c r="L28" s="55"/>
      <c r="M28" s="55"/>
      <c r="N28" s="55"/>
      <c r="O28" s="55"/>
      <c r="P28" s="56" t="s">
        <v>6</v>
      </c>
      <c r="Q28" s="53">
        <f>SUM(C28:P28)</f>
        <v>1001784.72</v>
      </c>
    </row>
    <row r="29" spans="1:17" s="11" customFormat="1" ht="24.75" customHeight="1" thickBot="1">
      <c r="A29" s="125" t="s">
        <v>7</v>
      </c>
      <c r="B29" s="124"/>
      <c r="C29" s="53">
        <f>C27-C28</f>
        <v>0</v>
      </c>
      <c r="D29" s="55">
        <f aca="true" t="shared" si="1" ref="D29:L29">D27-D28</f>
        <v>656398.26</v>
      </c>
      <c r="E29" s="55">
        <f t="shared" si="1"/>
        <v>279972.32209999993</v>
      </c>
      <c r="F29" s="55">
        <f t="shared" si="1"/>
        <v>708210.9819749999</v>
      </c>
      <c r="G29" s="55">
        <f t="shared" si="1"/>
        <v>708210.9819749999</v>
      </c>
      <c r="H29" s="55">
        <f t="shared" si="1"/>
        <v>708210.9819749999</v>
      </c>
      <c r="I29" s="55">
        <f>I27-I28</f>
        <v>946134.8529749998</v>
      </c>
      <c r="J29" s="55">
        <f t="shared" si="1"/>
        <v>0</v>
      </c>
      <c r="K29" s="55">
        <f t="shared" si="1"/>
        <v>0</v>
      </c>
      <c r="L29" s="55">
        <f t="shared" si="1"/>
        <v>0</v>
      </c>
      <c r="M29" s="55">
        <f>M27-M28</f>
        <v>0</v>
      </c>
      <c r="N29" s="55">
        <f>N27-N28</f>
        <v>0</v>
      </c>
      <c r="O29" s="55">
        <f>O27-O28</f>
        <v>0</v>
      </c>
      <c r="P29" s="56" t="s">
        <v>6</v>
      </c>
      <c r="Q29" s="57">
        <f>SUM(C29:P29)</f>
        <v>4007138.3809999996</v>
      </c>
    </row>
    <row r="30" spans="1:126" s="1" customFormat="1" ht="59.25" customHeight="1" thickBot="1">
      <c r="A30" s="169" t="s">
        <v>30</v>
      </c>
      <c r="B30" s="170"/>
      <c r="C30" s="170"/>
      <c r="D30" s="55">
        <f aca="true" t="shared" si="2" ref="D30:I30">D29</f>
        <v>656398.26</v>
      </c>
      <c r="E30" s="55">
        <f t="shared" si="2"/>
        <v>279972.32209999993</v>
      </c>
      <c r="F30" s="55">
        <f t="shared" si="2"/>
        <v>708210.9819749999</v>
      </c>
      <c r="G30" s="55">
        <f t="shared" si="2"/>
        <v>708210.9819749999</v>
      </c>
      <c r="H30" s="55">
        <f t="shared" si="2"/>
        <v>708210.9819749999</v>
      </c>
      <c r="I30" s="55">
        <f t="shared" si="2"/>
        <v>946134.8529749998</v>
      </c>
      <c r="J30" s="36"/>
      <c r="K30" s="36"/>
      <c r="L30" s="36"/>
      <c r="M30" s="36"/>
      <c r="N30" s="36"/>
      <c r="O30" s="36"/>
      <c r="P30" s="36"/>
      <c r="Q30" s="35">
        <f>SUM(D30:P30)</f>
        <v>4007138.3809999996</v>
      </c>
      <c r="R30" s="2"/>
      <c r="S30" s="2"/>
      <c r="T30" s="2"/>
      <c r="U30" s="2"/>
      <c r="V30" s="2"/>
      <c r="W30" s="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1:19" ht="30" customHeight="1" thickBot="1">
      <c r="A31" s="118" t="s">
        <v>26</v>
      </c>
      <c r="B31" s="119"/>
      <c r="C31" s="120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>
        <f>SUM(D31:P31)</f>
        <v>0</v>
      </c>
      <c r="R31" s="11"/>
      <c r="S31" s="11"/>
    </row>
    <row r="32" spans="1:19" ht="28.5" customHeight="1" thickBot="1">
      <c r="A32" s="118" t="s">
        <v>27</v>
      </c>
      <c r="B32" s="119"/>
      <c r="C32" s="12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4">
        <f>SUM(D32:P32)</f>
        <v>0</v>
      </c>
      <c r="R32" s="11"/>
      <c r="S32" s="11"/>
    </row>
    <row r="33" spans="1:19" ht="19.5" customHeight="1" thickBot="1">
      <c r="A33" s="14"/>
      <c r="B33" s="1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7"/>
      <c r="Q33" s="19"/>
      <c r="R33" s="11"/>
      <c r="S33" s="11"/>
    </row>
    <row r="34" spans="1:19" ht="19.5" customHeight="1">
      <c r="A34" s="61" t="s">
        <v>19</v>
      </c>
      <c r="B34" s="62"/>
      <c r="C34" s="62"/>
      <c r="D34" s="63"/>
      <c r="E34" s="83" t="s">
        <v>15</v>
      </c>
      <c r="F34" s="62"/>
      <c r="G34" s="62"/>
      <c r="H34" s="62"/>
      <c r="I34" s="62"/>
      <c r="J34" s="62"/>
      <c r="K34" s="63"/>
      <c r="L34" s="83" t="s">
        <v>14</v>
      </c>
      <c r="M34" s="62"/>
      <c r="N34" s="62"/>
      <c r="O34" s="62"/>
      <c r="P34" s="62"/>
      <c r="Q34" s="63"/>
      <c r="R34" s="11"/>
      <c r="S34" s="11"/>
    </row>
    <row r="35" spans="1:17" s="22" customFormat="1" ht="19.5" customHeight="1">
      <c r="A35" s="20" t="s">
        <v>9</v>
      </c>
      <c r="B35" s="64" t="s">
        <v>39</v>
      </c>
      <c r="C35" s="64"/>
      <c r="D35" s="65"/>
      <c r="E35" s="21" t="s">
        <v>17</v>
      </c>
      <c r="F35" s="64" t="s">
        <v>50</v>
      </c>
      <c r="G35" s="64"/>
      <c r="H35" s="64"/>
      <c r="I35" s="64"/>
      <c r="J35" s="64"/>
      <c r="K35" s="65"/>
      <c r="L35" s="81" t="s">
        <v>21</v>
      </c>
      <c r="M35" s="82"/>
      <c r="N35" s="64" t="s">
        <v>49</v>
      </c>
      <c r="O35" s="64"/>
      <c r="P35" s="64"/>
      <c r="Q35" s="65"/>
    </row>
    <row r="36" spans="1:17" s="22" customFormat="1" ht="19.5" customHeight="1">
      <c r="A36" s="73" t="s">
        <v>11</v>
      </c>
      <c r="B36" s="74"/>
      <c r="C36" s="64" t="s">
        <v>40</v>
      </c>
      <c r="D36" s="65"/>
      <c r="E36" s="75" t="s">
        <v>51</v>
      </c>
      <c r="F36" s="76"/>
      <c r="G36" s="77"/>
      <c r="H36" s="78" t="s">
        <v>52</v>
      </c>
      <c r="I36" s="79"/>
      <c r="J36" s="79"/>
      <c r="K36" s="80"/>
      <c r="L36" s="81" t="s">
        <v>11</v>
      </c>
      <c r="M36" s="82"/>
      <c r="N36" s="64">
        <v>5062239683</v>
      </c>
      <c r="O36" s="64"/>
      <c r="P36" s="64"/>
      <c r="Q36" s="65"/>
    </row>
    <row r="37" spans="1:17" s="22" customFormat="1" ht="23.25" customHeight="1" thickBot="1">
      <c r="A37" s="145"/>
      <c r="B37" s="146"/>
      <c r="C37" s="146"/>
      <c r="D37" s="147"/>
      <c r="E37" s="84" t="s">
        <v>12</v>
      </c>
      <c r="F37" s="85"/>
      <c r="G37" s="85"/>
      <c r="H37" s="85"/>
      <c r="I37" s="85"/>
      <c r="J37" s="85"/>
      <c r="K37" s="86"/>
      <c r="L37" s="70" t="s">
        <v>12</v>
      </c>
      <c r="M37" s="71"/>
      <c r="N37" s="71"/>
      <c r="O37" s="71"/>
      <c r="P37" s="71"/>
      <c r="Q37" s="72"/>
    </row>
    <row r="38" spans="1:17" s="22" customFormat="1" ht="27.75" customHeight="1" thickBot="1">
      <c r="A38" s="148"/>
      <c r="B38" s="149"/>
      <c r="C38" s="149"/>
      <c r="D38" s="150"/>
      <c r="E38" s="154" t="s">
        <v>22</v>
      </c>
      <c r="F38" s="155"/>
      <c r="G38" s="155"/>
      <c r="H38" s="155"/>
      <c r="I38" s="155"/>
      <c r="J38" s="155"/>
      <c r="K38" s="156"/>
      <c r="L38" s="66" t="s">
        <v>25</v>
      </c>
      <c r="M38" s="67"/>
      <c r="N38" s="68"/>
      <c r="O38" s="68"/>
      <c r="P38" s="68"/>
      <c r="Q38" s="69"/>
    </row>
    <row r="39" spans="1:17" s="22" customFormat="1" ht="21" customHeight="1">
      <c r="A39" s="148"/>
      <c r="B39" s="149"/>
      <c r="C39" s="149"/>
      <c r="D39" s="150"/>
      <c r="E39" s="23" t="s">
        <v>18</v>
      </c>
      <c r="F39" s="143"/>
      <c r="G39" s="143"/>
      <c r="H39" s="143"/>
      <c r="I39" s="143"/>
      <c r="J39" s="143"/>
      <c r="K39" s="144"/>
      <c r="L39" s="66"/>
      <c r="M39" s="67"/>
      <c r="N39" s="68"/>
      <c r="O39" s="68"/>
      <c r="P39" s="68"/>
      <c r="Q39" s="69"/>
    </row>
    <row r="40" spans="1:19" ht="21" customHeight="1">
      <c r="A40" s="151"/>
      <c r="B40" s="152"/>
      <c r="C40" s="152"/>
      <c r="D40" s="153"/>
      <c r="E40" s="75" t="s">
        <v>13</v>
      </c>
      <c r="F40" s="76"/>
      <c r="G40" s="77"/>
      <c r="H40" s="78" t="s">
        <v>20</v>
      </c>
      <c r="I40" s="79"/>
      <c r="J40" s="79"/>
      <c r="K40" s="80"/>
      <c r="L40" s="81" t="s">
        <v>11</v>
      </c>
      <c r="M40" s="82"/>
      <c r="N40" s="64"/>
      <c r="O40" s="64"/>
      <c r="P40" s="64"/>
      <c r="Q40" s="65"/>
      <c r="R40" s="11"/>
      <c r="S40" s="11"/>
    </row>
    <row r="41" spans="1:19" ht="27" customHeight="1" thickBot="1">
      <c r="A41" s="137" t="s">
        <v>12</v>
      </c>
      <c r="B41" s="138"/>
      <c r="C41" s="138"/>
      <c r="D41" s="139"/>
      <c r="E41" s="140" t="s">
        <v>12</v>
      </c>
      <c r="F41" s="141"/>
      <c r="G41" s="141"/>
      <c r="H41" s="141"/>
      <c r="I41" s="141"/>
      <c r="J41" s="141"/>
      <c r="K41" s="142"/>
      <c r="L41" s="157" t="s">
        <v>12</v>
      </c>
      <c r="M41" s="158"/>
      <c r="N41" s="158"/>
      <c r="O41" s="158"/>
      <c r="P41" s="158"/>
      <c r="Q41" s="159"/>
      <c r="R41" s="11"/>
      <c r="S41" s="11"/>
    </row>
    <row r="42" spans="1:19" ht="18" customHeight="1">
      <c r="A42" s="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25"/>
    </row>
    <row r="43" spans="1:20" ht="10.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26"/>
      <c r="S43" s="27"/>
      <c r="T43" s="28"/>
    </row>
    <row r="44" spans="1:19" ht="10.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26"/>
      <c r="S44" s="27"/>
    </row>
    <row r="45" spans="1:20" ht="10.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26"/>
      <c r="S45" s="27"/>
      <c r="T45" s="28"/>
    </row>
    <row r="46" spans="1:19" ht="10.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26"/>
      <c r="S46" s="27"/>
    </row>
    <row r="47" spans="1:19" ht="12.75">
      <c r="A47" s="13"/>
      <c r="B47" s="1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2.75">
      <c r="A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2.75">
      <c r="A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.75">
      <c r="A50" s="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</sheetData>
  <sheetProtection/>
  <mergeCells count="99">
    <mergeCell ref="N1:P1"/>
    <mergeCell ref="E2:P2"/>
    <mergeCell ref="L1:M1"/>
    <mergeCell ref="C1:K1"/>
    <mergeCell ref="A30:C30"/>
    <mergeCell ref="C2:D2"/>
    <mergeCell ref="A28:B28"/>
    <mergeCell ref="A7:A8"/>
    <mergeCell ref="A1:B1"/>
    <mergeCell ref="A2:B2"/>
    <mergeCell ref="A45:Q46"/>
    <mergeCell ref="A41:D41"/>
    <mergeCell ref="E41:K41"/>
    <mergeCell ref="F39:K39"/>
    <mergeCell ref="E40:G40"/>
    <mergeCell ref="H40:K40"/>
    <mergeCell ref="A43:Q44"/>
    <mergeCell ref="A37:D40"/>
    <mergeCell ref="E38:K38"/>
    <mergeCell ref="L41:Q41"/>
    <mergeCell ref="A3:B3"/>
    <mergeCell ref="A31:C31"/>
    <mergeCell ref="C7:C8"/>
    <mergeCell ref="C9:C10"/>
    <mergeCell ref="C11:C12"/>
    <mergeCell ref="A9:A10"/>
    <mergeCell ref="A11:A12"/>
    <mergeCell ref="A32:C32"/>
    <mergeCell ref="C3:D3"/>
    <mergeCell ref="B17:B18"/>
    <mergeCell ref="B15:B16"/>
    <mergeCell ref="A19:A20"/>
    <mergeCell ref="C23:C24"/>
    <mergeCell ref="A27:B27"/>
    <mergeCell ref="A29:B29"/>
    <mergeCell ref="D5:O5"/>
    <mergeCell ref="E3:P3"/>
    <mergeCell ref="P21:P22"/>
    <mergeCell ref="P23:P24"/>
    <mergeCell ref="P25:P26"/>
    <mergeCell ref="L34:Q34"/>
    <mergeCell ref="Q21:Q22"/>
    <mergeCell ref="Q25:Q26"/>
    <mergeCell ref="Q23:Q24"/>
    <mergeCell ref="Q9:Q10"/>
    <mergeCell ref="Q11:Q12"/>
    <mergeCell ref="B7:B8"/>
    <mergeCell ref="B9:B10"/>
    <mergeCell ref="B11:B12"/>
    <mergeCell ref="P7:P8"/>
    <mergeCell ref="Q7:Q8"/>
    <mergeCell ref="P9:P10"/>
    <mergeCell ref="P11:P12"/>
    <mergeCell ref="Q17:Q18"/>
    <mergeCell ref="Q19:Q20"/>
    <mergeCell ref="P17:P18"/>
    <mergeCell ref="P19:P20"/>
    <mergeCell ref="Q13:Q14"/>
    <mergeCell ref="Q15:Q16"/>
    <mergeCell ref="P13:P14"/>
    <mergeCell ref="P15:P16"/>
    <mergeCell ref="Q5:Q6"/>
    <mergeCell ref="A23:A24"/>
    <mergeCell ref="B23:B24"/>
    <mergeCell ref="B21:B22"/>
    <mergeCell ref="B19:B20"/>
    <mergeCell ref="A15:A16"/>
    <mergeCell ref="A17:A18"/>
    <mergeCell ref="A21:A22"/>
    <mergeCell ref="B13:B14"/>
    <mergeCell ref="A13:A14"/>
    <mergeCell ref="P5:P6"/>
    <mergeCell ref="A5:A6"/>
    <mergeCell ref="A25:A26"/>
    <mergeCell ref="B25:B26"/>
    <mergeCell ref="C25:C26"/>
    <mergeCell ref="C13:C14"/>
    <mergeCell ref="C15:C16"/>
    <mergeCell ref="C17:C18"/>
    <mergeCell ref="C21:C22"/>
    <mergeCell ref="C19:C20"/>
    <mergeCell ref="N36:Q36"/>
    <mergeCell ref="F35:K35"/>
    <mergeCell ref="H36:K36"/>
    <mergeCell ref="L40:M40"/>
    <mergeCell ref="E34:K34"/>
    <mergeCell ref="E37:K37"/>
    <mergeCell ref="L35:M35"/>
    <mergeCell ref="L36:M36"/>
    <mergeCell ref="A34:D34"/>
    <mergeCell ref="N40:Q40"/>
    <mergeCell ref="L38:M39"/>
    <mergeCell ref="N38:Q39"/>
    <mergeCell ref="L37:Q37"/>
    <mergeCell ref="C36:D36"/>
    <mergeCell ref="B35:D35"/>
    <mergeCell ref="A36:B36"/>
    <mergeCell ref="E36:G36"/>
    <mergeCell ref="N35:Q35"/>
  </mergeCells>
  <printOptions horizontalCentered="1"/>
  <pageMargins left="0.11811023622047245" right="0.11811023622047245" top="0.4330708661417323" bottom="0.11811023622047245" header="0.6692913385826772" footer="0.5905511811023623"/>
  <pageSetup fitToHeight="0" fitToWidth="1" horizontalDpi="300" verticalDpi="300" orientation="landscape" paperSize="9" scale="58" r:id="rId2"/>
  <rowBreaks count="1" manualBreakCount="1"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Windows</cp:lastModifiedBy>
  <cp:lastPrinted>2021-03-29T13:01:37Z</cp:lastPrinted>
  <dcterms:created xsi:type="dcterms:W3CDTF">1999-02-01T16:53:28Z</dcterms:created>
  <dcterms:modified xsi:type="dcterms:W3CDTF">2021-03-29T13:38:48Z</dcterms:modified>
  <cp:category/>
  <cp:version/>
  <cp:contentType/>
  <cp:contentStatus/>
</cp:coreProperties>
</file>