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NOTEBOOK - I5\LICITAÇÃO FERRAZ DE VASCONCELOS\Licitações\Tomada de Preços\Tomada de Preços 2019\TP 016-2019 - REFORMA CENTRO DE FISIOTERAPIA\"/>
    </mc:Choice>
  </mc:AlternateContent>
  <xr:revisionPtr revIDLastSave="0" documentId="13_ncr:1_{2E30FC63-984B-4E05-BC5A-3AADEB520C7C}" xr6:coauthVersionLast="45" xr6:coauthVersionMax="45" xr10:uidLastSave="{00000000-0000-0000-0000-000000000000}"/>
  <bookViews>
    <workbookView xWindow="-108" yWindow="-108" windowWidth="23256" windowHeight="12576" tabRatio="343" activeTab="1" xr2:uid="{00000000-000D-0000-FFFF-FFFF00000000}"/>
  </bookViews>
  <sheets>
    <sheet name="ORÇ" sheetId="1" r:id="rId1"/>
    <sheet name="Planilha" sheetId="2" r:id="rId2"/>
    <sheet name="Cronograma" sheetId="3" r:id="rId3"/>
  </sheets>
  <definedNames>
    <definedName name="_xlnm.Print_Area" localSheetId="2">Cronograma!$A$1:$F$45</definedName>
    <definedName name="_xlnm.Print_Area" localSheetId="0">ORÇ!$B$1:$L$75</definedName>
    <definedName name="_xlnm.Print_Area" localSheetId="1">Planilha!$A$1:$F$88</definedName>
    <definedName name="Excel_BuiltIn_Database">#REF!</definedName>
    <definedName name="Excel_BuiltIn_Database_2">#REF!</definedName>
    <definedName name="_xlnm.Print_Titles" localSheetId="0">ORÇ!$2:10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7" i="3" l="1"/>
  <c r="E29" i="3"/>
  <c r="D29" i="3" s="1"/>
  <c r="E26" i="3"/>
  <c r="D26" i="3" s="1"/>
  <c r="E23" i="3"/>
  <c r="D23" i="3" s="1"/>
  <c r="E20" i="3"/>
  <c r="D20" i="3" s="1"/>
  <c r="E17" i="3"/>
  <c r="D17" i="3"/>
  <c r="C17" i="3"/>
  <c r="E14" i="3"/>
  <c r="D14" i="3"/>
  <c r="C14" i="3"/>
  <c r="E11" i="3"/>
  <c r="F11" i="3" s="1"/>
  <c r="D11" i="3"/>
  <c r="C11" i="3"/>
  <c r="E8" i="3"/>
  <c r="E34" i="3" s="1"/>
  <c r="D8" i="3"/>
  <c r="D32" i="3" s="1"/>
  <c r="C8" i="3"/>
  <c r="F79" i="2"/>
  <c r="F80" i="2" s="1"/>
  <c r="B78" i="2"/>
  <c r="F76" i="2"/>
  <c r="F77" i="2" s="1"/>
  <c r="A76" i="2"/>
  <c r="B75" i="2"/>
  <c r="F73" i="2"/>
  <c r="F74" i="2" s="1"/>
  <c r="A73" i="2"/>
  <c r="B72" i="2"/>
  <c r="F70" i="2"/>
  <c r="F71" i="2" s="1"/>
  <c r="A70" i="2"/>
  <c r="B69" i="2"/>
  <c r="F67" i="2"/>
  <c r="F68" i="2" s="1"/>
  <c r="A67" i="2"/>
  <c r="B66" i="2"/>
  <c r="F64" i="2"/>
  <c r="F65" i="2" s="1"/>
  <c r="A64" i="2"/>
  <c r="B63" i="2"/>
  <c r="F61" i="2"/>
  <c r="F62" i="2" s="1"/>
  <c r="A61" i="2"/>
  <c r="B60" i="2"/>
  <c r="F58" i="2"/>
  <c r="F59" i="2" s="1"/>
  <c r="A58" i="2"/>
  <c r="B57" i="2"/>
  <c r="F55" i="2"/>
  <c r="F56" i="2" s="1"/>
  <c r="F52" i="2"/>
  <c r="F53" i="2" s="1"/>
  <c r="A52" i="2"/>
  <c r="B51" i="2"/>
  <c r="F49" i="2"/>
  <c r="F50" i="2" s="1"/>
  <c r="A49" i="2"/>
  <c r="B48" i="2"/>
  <c r="F46" i="2"/>
  <c r="F47" i="2" s="1"/>
  <c r="A46" i="2"/>
  <c r="B45" i="2"/>
  <c r="F43" i="2"/>
  <c r="F44" i="2" s="1"/>
  <c r="A43" i="2"/>
  <c r="B42" i="2"/>
  <c r="F40" i="2"/>
  <c r="F41" i="2" s="1"/>
  <c r="A40" i="2"/>
  <c r="B39" i="2"/>
  <c r="F37" i="2"/>
  <c r="F38" i="2" s="1"/>
  <c r="A37" i="2"/>
  <c r="B36" i="2"/>
  <c r="F34" i="2"/>
  <c r="F35" i="2" s="1"/>
  <c r="A34" i="2"/>
  <c r="B33" i="2"/>
  <c r="D31" i="2"/>
  <c r="F31" i="2" s="1"/>
  <c r="F32" i="2" s="1"/>
  <c r="A31" i="2"/>
  <c r="B30" i="2"/>
  <c r="D28" i="2"/>
  <c r="F28" i="2" s="1"/>
  <c r="F29" i="2" s="1"/>
  <c r="A28" i="2"/>
  <c r="B27" i="2"/>
  <c r="F26" i="2"/>
  <c r="D25" i="2"/>
  <c r="A25" i="2"/>
  <c r="B24" i="2"/>
  <c r="D22" i="2"/>
  <c r="F22" i="2" s="1"/>
  <c r="F23" i="2" s="1"/>
  <c r="A22" i="2"/>
  <c r="B21" i="2"/>
  <c r="D19" i="2"/>
  <c r="F19" i="2" s="1"/>
  <c r="F20" i="2" s="1"/>
  <c r="A19" i="2"/>
  <c r="B18" i="2"/>
  <c r="D16" i="2"/>
  <c r="F16" i="2" s="1"/>
  <c r="F17" i="2" s="1"/>
  <c r="A16" i="2"/>
  <c r="B15" i="2"/>
  <c r="D13" i="2"/>
  <c r="F13" i="2" s="1"/>
  <c r="A13" i="2"/>
  <c r="B12" i="2"/>
  <c r="F10" i="2"/>
  <c r="A10" i="2"/>
  <c r="B9" i="2"/>
  <c r="F7" i="2"/>
  <c r="F8" i="2" s="1"/>
  <c r="A7" i="2"/>
  <c r="B6" i="2"/>
  <c r="L71" i="1"/>
  <c r="M67" i="1"/>
  <c r="L63" i="1"/>
  <c r="L61" i="1"/>
  <c r="L59" i="1"/>
  <c r="L57" i="1"/>
  <c r="L55" i="1"/>
  <c r="L53" i="1"/>
  <c r="L51" i="1"/>
  <c r="L49" i="1"/>
  <c r="L47" i="1"/>
  <c r="L45" i="1"/>
  <c r="L43" i="1"/>
  <c r="L41" i="1"/>
  <c r="L39" i="1"/>
  <c r="L37" i="1"/>
  <c r="N35" i="1"/>
  <c r="L35" i="1"/>
  <c r="L33" i="1"/>
  <c r="L31" i="1"/>
  <c r="L29" i="1"/>
  <c r="L27" i="1"/>
  <c r="L25" i="1"/>
  <c r="L23" i="1"/>
  <c r="L21" i="1"/>
  <c r="L19" i="1"/>
  <c r="L18" i="1"/>
  <c r="L17" i="1"/>
  <c r="L15" i="1"/>
  <c r="L13" i="1"/>
  <c r="L11" i="1"/>
  <c r="L68" i="1" s="1"/>
  <c r="L69" i="1" l="1"/>
  <c r="L70" i="1"/>
  <c r="D33" i="3"/>
  <c r="F17" i="3"/>
  <c r="F14" i="3"/>
  <c r="F37" i="3"/>
  <c r="F20" i="3"/>
  <c r="F23" i="3"/>
  <c r="F26" i="3"/>
  <c r="F29" i="3"/>
  <c r="C37" i="3"/>
  <c r="F8" i="3"/>
  <c r="C23" i="3"/>
  <c r="C33" i="3" s="1"/>
  <c r="E33" i="3" s="1"/>
  <c r="C26" i="3"/>
  <c r="C29" i="3"/>
  <c r="D37" i="3"/>
  <c r="C32" i="3" l="1"/>
  <c r="F83" i="2"/>
  <c r="F84" i="2" s="1"/>
  <c r="F33" i="3"/>
</calcChain>
</file>

<file path=xl/sharedStrings.xml><?xml version="1.0" encoding="utf-8"?>
<sst xmlns="http://schemas.openxmlformats.org/spreadsheetml/2006/main" count="251" uniqueCount="117">
  <si>
    <t>MEMÓRIA DE CÁLCULO</t>
  </si>
  <si>
    <t xml:space="preserve">Processo: </t>
  </si>
  <si>
    <t>Data-Base:JULHO/2018 FDE /OUT2018</t>
  </si>
  <si>
    <t>MEDIÇÃO:</t>
  </si>
  <si>
    <r>
      <rPr>
        <b/>
        <sz val="12"/>
        <rFont val="Arial"/>
        <charset val="134"/>
      </rPr>
      <t xml:space="preserve">OBRA: </t>
    </r>
    <r>
      <rPr>
        <sz val="12"/>
        <rFont val="Arial"/>
        <charset val="134"/>
      </rPr>
      <t xml:space="preserve"> CENTRO DE FISIOTERAPIA MARIO MARTINELLI</t>
    </r>
  </si>
  <si>
    <t>LOCAL:</t>
  </si>
  <si>
    <t>Ferraz de Vasconcelos</t>
  </si>
  <si>
    <t>CÓDIGO:Estr. Miguel Dib Jorge nº155  Jd.Castelo</t>
  </si>
  <si>
    <t>-</t>
  </si>
  <si>
    <t>CÓDIGO</t>
  </si>
  <si>
    <t>DESCRIÇÃO DOS SERVIÇOS</t>
  </si>
  <si>
    <t>UNID</t>
  </si>
  <si>
    <t>QUANT</t>
  </si>
  <si>
    <t>1-DEMOLIÇÃO MANUAL DE CONCRETO ARMADO</t>
  </si>
  <si>
    <t>M3</t>
  </si>
  <si>
    <t>EDIF</t>
  </si>
  <si>
    <t>4*0,5*0,5*0,10=0,10  20,75*0,10 =2,07</t>
  </si>
  <si>
    <t>2-ESCAVAÇÃO MANUAL,  PROFUNDIDADE IGUAL OU INFERIOR A 1,50M</t>
  </si>
  <si>
    <t>0,50*0,50*0,50*4=0,5M3</t>
  </si>
  <si>
    <t>3-REM. ENTULHO COM CAÇAMBA METÁLICA, INCL. CARGA MANUAL E DESCARGA EM BOTA-FORA</t>
  </si>
  <si>
    <t>1,50 (ENTULHO NO LOCAL) 27,67*0,02=0,55*1,30=0,72 +118*0,02=2,36*1,30=3,07</t>
  </si>
  <si>
    <t>4-CONCRETO FCK=20,0MPA - VIRADO NA OBRA</t>
  </si>
  <si>
    <t>5-ARMADURA EM AÇO CA-50</t>
  </si>
  <si>
    <t>KG</t>
  </si>
  <si>
    <t>8,73 KG/PEÇA *4  sapata 50x50x40   80 barras diam 10mm 4*8,73=</t>
  </si>
  <si>
    <t xml:space="preserve">COTAÇÃO </t>
  </si>
  <si>
    <t>6-PERFIL DE AÇO W  310 X117,0</t>
  </si>
  <si>
    <t xml:space="preserve">M </t>
  </si>
  <si>
    <t>VIGAS 7,70M *2 =15,40 M  COLOCADA</t>
  </si>
  <si>
    <t>7-PERFIL DE AÇO W 310X 44,5</t>
  </si>
  <si>
    <t xml:space="preserve">PILAR  3,00 *4 =12,00 </t>
  </si>
  <si>
    <t>8-TINTA ACRÍLICA - CONCRETO OU REBOCO SEM MASSA CORRIDA</t>
  </si>
  <si>
    <t>M2</t>
  </si>
  <si>
    <t>TETO =440,30+PAREDE  221,60  =661,90</t>
  </si>
  <si>
    <t>9-TINTA ESMALTE SINTÉTICO - CONCRETO OU REBOCO SEM MASSA CORRIDA</t>
  </si>
  <si>
    <t>332,44 M2</t>
  </si>
  <si>
    <t>03.01.005</t>
  </si>
  <si>
    <t>10-CIMBRAMENTO PARA ALTURAS ENTRE 3,01M E 7,00M</t>
  </si>
  <si>
    <t>FDE</t>
  </si>
  <si>
    <t xml:space="preserve">7,7*3=23,10*2=46,20  </t>
  </si>
  <si>
    <t>11-REVISÃO GERAL DE TELHADOS, INCLUSIVE TOMADA DE GOTEIRA</t>
  </si>
  <si>
    <t>AREA 447,74M2</t>
  </si>
  <si>
    <t>12-DEMOLIÇÃO DE REVESTIMENTO CERÂMICO OU SIMILAR</t>
  </si>
  <si>
    <t>27,67 + 117,85</t>
  </si>
  <si>
    <t>12.02.014</t>
  </si>
  <si>
    <t>13-Ceramica esmaltada 10x10cm - branco,areia,bege,ocre,cinza</t>
  </si>
  <si>
    <t>27,67 *1,10=30,44</t>
  </si>
  <si>
    <t>16.19.099</t>
  </si>
  <si>
    <t>14-Serviços - hidráulica</t>
  </si>
  <si>
    <t>MV</t>
  </si>
  <si>
    <t>12.02.036</t>
  </si>
  <si>
    <t>15-Revestimento com azulejos lisos, branco brilhante</t>
  </si>
  <si>
    <t xml:space="preserve">118 + 3 *1,50 ( SALA DO TURBILÃO ) 4,50 </t>
  </si>
  <si>
    <t>06.03.082</t>
  </si>
  <si>
    <t>16-Co-31 corrimão simples aço inox fornecido e instalado</t>
  </si>
  <si>
    <t>5,40+5,40+3,10+3,10 =17</t>
  </si>
  <si>
    <t>17-ESMALTE SINTÉTICO - ESQUADRIAS E PEÇAS DE MARCENARIA, SEM EMASSAMENTO</t>
  </si>
  <si>
    <t>8*3,78=30,24+2*2,10*2=8,40=38,64</t>
  </si>
  <si>
    <t>18-ESMALTE SINTÉTICO - ESQUADRIAS E PEÇAS DE SERRALHERIA</t>
  </si>
  <si>
    <t>2,10*2=4,20*3=12,60</t>
  </si>
  <si>
    <t>19-CABO 6,00MM2 - ISOLAMENTO PARA 0,7KV - CLASSE 4 - FLEXÍVEL</t>
  </si>
  <si>
    <t>M</t>
  </si>
  <si>
    <t>EDIF-CUSTOS</t>
  </si>
  <si>
    <t xml:space="preserve">20-LUMINÁRIA COM.DE SOBREPOR C/DIFUSOR TRANSPARENTE OU FOSCO </t>
  </si>
  <si>
    <t>PARA 2 LÂMPADAS TUBULARES DE LED 18/20W - COMPLETA</t>
  </si>
  <si>
    <t>21-MINI DISJUNTOR - TIPO EUROPEU (IEC) - BIPOLAR 6/25A</t>
  </si>
  <si>
    <t xml:space="preserve">ADOTAR DISJUNTOR DE 20 A </t>
  </si>
  <si>
    <t>22-BLOCOS VAZADOS DE CONCRETO - 14CM</t>
  </si>
  <si>
    <t>4,20*2,80=11,76</t>
  </si>
  <si>
    <t>23-PISO CERÂMICO ESMALTADO  (PEI-5) - ASSENTADO COM ARGAMASSA COLANTE</t>
  </si>
  <si>
    <t>5,45*3,00+2,0*2,20=20,75</t>
  </si>
  <si>
    <t>24-CIMENTADO COMUM, DESEMPENADO - ESPESSURA 20MM</t>
  </si>
  <si>
    <t>08.14.101</t>
  </si>
  <si>
    <t>25- Caixa dágua cônica polietileno capacidade de 500l inclusive tampa</t>
  </si>
  <si>
    <t>26-CHAPISCO COMUM - ARGAMASSA DE CIMENTO E AREIA 1:3</t>
  </si>
  <si>
    <t>3*3,00=9,00M2*2=18,00M2</t>
  </si>
  <si>
    <t>EMBOÇO DESEMPENADO PARA PINTURA - ARGAMASSA MISTA CIMENTO, CAL E AREIA 1:3/12</t>
  </si>
  <si>
    <t xml:space="preserve"> VICENTE NUNES DA EIRA ENG. CIVIL CREA : 5060580945SP</t>
  </si>
  <si>
    <t>SUB-TOTAL</t>
  </si>
  <si>
    <t>BDI 25%</t>
  </si>
  <si>
    <t xml:space="preserve">ITEM DE MAIOR RELEVÂNCIA </t>
  </si>
  <si>
    <t>TOTAL</t>
  </si>
  <si>
    <t xml:space="preserve">CRITÉRIO POR MEDIÇÃO ----    LATITUDE :23°32' 42.33"S     ,   LONGITUDE :46° 21' 37.97" O </t>
  </si>
  <si>
    <t>PREFEITURA MUNICIPAL DE FERRAZ DE VASCONCELOS</t>
  </si>
  <si>
    <t xml:space="preserve">SECRETARIA DE OBRAS </t>
  </si>
  <si>
    <t xml:space="preserve">     PLANILHA ORÇAMENT.DA EXEC.DE REFORMA CENTRO DE FISIOTERAPIA MARIO MARTINELLI -  Estr. Miguel Dib Jorge nº155  Jd.Castelo</t>
  </si>
  <si>
    <t>Item</t>
  </si>
  <si>
    <t>Descrição</t>
  </si>
  <si>
    <t>Unid</t>
  </si>
  <si>
    <t>Qtde</t>
  </si>
  <si>
    <t>Preço Unit.</t>
  </si>
  <si>
    <t>Total</t>
  </si>
  <si>
    <t>Subtotal:</t>
  </si>
  <si>
    <t>Total:</t>
  </si>
  <si>
    <t>BDI (25%):</t>
  </si>
  <si>
    <t>Total Geral:</t>
  </si>
  <si>
    <t>Obs: planilhas elaboradas em conformidade com o dados coletados no local .</t>
  </si>
  <si>
    <t xml:space="preserve"> ,não foram apresentados levantamentos topog., cotas e projetos complementares (eletr.,hidr.,A.Plv.,esgoto)</t>
  </si>
  <si>
    <t>SECRETARIA MUNICIPAL DE OBRAS</t>
  </si>
  <si>
    <t>CRONOG.DA EXEC.-Reforma do CENTRO DE FISIOTERAPIA MARIO MARTINELLI-                                                            Estrada Miguel Dib Jorge nº155  Jd.Castelo</t>
  </si>
  <si>
    <t xml:space="preserve">VALOR </t>
  </si>
  <si>
    <t>total %</t>
  </si>
  <si>
    <t>1ºMÊS</t>
  </si>
  <si>
    <t>2ºMÊS</t>
  </si>
  <si>
    <t>C/BDI</t>
  </si>
  <si>
    <t>p/serviço</t>
  </si>
  <si>
    <t>PINTURA</t>
  </si>
  <si>
    <t>REVISÃO DO TELHADO</t>
  </si>
  <si>
    <t xml:space="preserve">PERFIL -W - METÁLICO </t>
  </si>
  <si>
    <t>REVESTIMENTO ,CONCRETO,PISO</t>
  </si>
  <si>
    <t>REMOÇÃO DE ENTULHO,</t>
  </si>
  <si>
    <t xml:space="preserve">DEMOLIÇÃO,ESCAVAÇÃO ,CIMBRAM. </t>
  </si>
  <si>
    <t>ELÉTRICA</t>
  </si>
  <si>
    <t>ALVENARIA,CORRIMÃO</t>
  </si>
  <si>
    <t xml:space="preserve">TOTAL % por mês </t>
  </si>
  <si>
    <t>ITEM DE MAIOR RELEVÂNCIA</t>
  </si>
  <si>
    <t xml:space="preserve">Obs: planilhas elaboradas em conformidade com o dados coletados no local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</si>
</sst>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/yy"/>
    <numFmt numFmtId="165" formatCode="00\.00\.000"/>
    <numFmt numFmtId="166" formatCode="0.00_ "/>
    <numFmt numFmtId="167" formatCode="00\.00\.00"/>
    <numFmt numFmtId="168" formatCode="_(* #,##0.00_);_(* \(#,##0.00\);_(* \-??_);_(@_)"/>
    <numFmt numFmtId="169" formatCode="#,##0.00_ "/>
  </numFmts>
  <fonts count="20">
    <font>
      <sz val="10"/>
      <name val="Arial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i/>
      <sz val="9"/>
      <name val="Arial"/>
      <charset val="134"/>
    </font>
    <font>
      <b/>
      <sz val="9"/>
      <color rgb="FFFF0000"/>
      <name val="Arial"/>
      <charset val="134"/>
    </font>
    <font>
      <sz val="9"/>
      <name val="Arial"/>
      <charset val="134"/>
    </font>
    <font>
      <sz val="9"/>
      <color rgb="FFFF0000"/>
      <name val="Arial"/>
      <charset val="134"/>
    </font>
    <font>
      <b/>
      <sz val="6"/>
      <name val="Arial"/>
      <charset val="134"/>
    </font>
    <font>
      <sz val="6"/>
      <name val="Arial"/>
      <charset val="134"/>
    </font>
    <font>
      <b/>
      <sz val="8"/>
      <name val="Arial"/>
      <charset val="134"/>
    </font>
    <font>
      <b/>
      <sz val="14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sz val="14"/>
      <name val="Arial"/>
      <charset val="134"/>
    </font>
    <font>
      <b/>
      <sz val="18"/>
      <name val="Arial"/>
      <charset val="134"/>
    </font>
    <font>
      <b/>
      <u/>
      <sz val="14"/>
      <name val="Arial"/>
      <charset val="134"/>
    </font>
    <font>
      <b/>
      <sz val="12"/>
      <color indexed="10"/>
      <name val="Arial"/>
      <charset val="134"/>
    </font>
    <font>
      <sz val="10.5"/>
      <color rgb="FF333333"/>
      <name val="Arial"/>
      <charset val="134"/>
    </font>
    <font>
      <b/>
      <sz val="15"/>
      <color indexed="56"/>
      <name val="Calibri"/>
      <charset val="134"/>
    </font>
    <font>
      <sz val="1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26"/>
      </patternFill>
    </fill>
  </fills>
  <borders count="6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rgb="FF000000"/>
      </bottom>
      <diagonal/>
    </border>
    <border>
      <left/>
      <right/>
      <top/>
      <bottom style="thick">
        <color indexed="62"/>
      </bottom>
      <diagonal/>
    </border>
  </borders>
  <cellStyleXfs count="3">
    <xf numFmtId="0" fontId="0" fillId="0" borderId="0"/>
    <xf numFmtId="0" fontId="18" fillId="0" borderId="63" applyNumberFormat="0" applyFill="0" applyAlignment="0" applyProtection="0"/>
    <xf numFmtId="168" fontId="19" fillId="0" borderId="0" applyFill="0" applyBorder="0" applyAlignment="0" applyProtection="0"/>
  </cellStyleXfs>
  <cellXfs count="24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 vertical="center"/>
    </xf>
    <xf numFmtId="4" fontId="2" fillId="2" borderId="8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center"/>
    </xf>
    <xf numFmtId="168" fontId="5" fillId="3" borderId="8" xfId="2" applyFont="1" applyFill="1" applyBorder="1" applyAlignment="1">
      <alignment horizontal="center" vertical="center"/>
    </xf>
    <xf numFmtId="169" fontId="2" fillId="0" borderId="10" xfId="0" applyNumberFormat="1" applyFont="1" applyBorder="1" applyAlignment="1">
      <alignment horizontal="center" vertical="center"/>
    </xf>
    <xf numFmtId="168" fontId="5" fillId="0" borderId="8" xfId="2" applyFont="1" applyBorder="1" applyAlignment="1">
      <alignment horizontal="center" vertical="center"/>
    </xf>
    <xf numFmtId="168" fontId="5" fillId="0" borderId="8" xfId="2" applyFont="1" applyFill="1" applyBorder="1" applyAlignment="1">
      <alignment horizontal="center" vertical="center"/>
    </xf>
    <xf numFmtId="168" fontId="5" fillId="3" borderId="12" xfId="2" applyFont="1" applyFill="1" applyBorder="1" applyAlignment="1">
      <alignment horizontal="center" vertical="center"/>
    </xf>
    <xf numFmtId="168" fontId="6" fillId="3" borderId="8" xfId="2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4" fontId="7" fillId="3" borderId="9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" fontId="7" fillId="0" borderId="10" xfId="0" applyNumberFormat="1" applyFont="1" applyBorder="1" applyAlignment="1">
      <alignment horizontal="center" vertical="center"/>
    </xf>
    <xf numFmtId="2" fontId="0" fillId="0" borderId="0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7" fontId="2" fillId="0" borderId="18" xfId="0" applyNumberFormat="1" applyFont="1" applyBorder="1" applyAlignment="1">
      <alignment horizontal="center" vertical="center"/>
    </xf>
    <xf numFmtId="4" fontId="2" fillId="0" borderId="19" xfId="0" applyNumberFormat="1" applyFont="1" applyBorder="1" applyAlignment="1">
      <alignment horizontal="center" vertical="center"/>
    </xf>
    <xf numFmtId="4" fontId="2" fillId="2" borderId="20" xfId="0" applyNumberFormat="1" applyFont="1" applyFill="1" applyBorder="1" applyAlignment="1">
      <alignment horizontal="center" vertical="center"/>
    </xf>
    <xf numFmtId="4" fontId="2" fillId="0" borderId="12" xfId="0" applyNumberFormat="1" applyFont="1" applyFill="1" applyBorder="1" applyAlignment="1">
      <alignment horizontal="center" vertical="center"/>
    </xf>
    <xf numFmtId="4" fontId="2" fillId="0" borderId="20" xfId="0" applyNumberFormat="1" applyFont="1" applyFill="1" applyBorder="1" applyAlignment="1">
      <alignment horizontal="center" vertical="center"/>
    </xf>
    <xf numFmtId="4" fontId="2" fillId="0" borderId="21" xfId="0" applyNumberFormat="1" applyFont="1" applyBorder="1" applyAlignment="1">
      <alignment horizontal="center" vertical="center"/>
    </xf>
    <xf numFmtId="169" fontId="2" fillId="0" borderId="9" xfId="0" applyNumberFormat="1" applyFont="1" applyFill="1" applyBorder="1" applyAlignment="1">
      <alignment horizontal="center" vertical="center"/>
    </xf>
    <xf numFmtId="0" fontId="5" fillId="0" borderId="22" xfId="0" applyNumberFormat="1" applyFont="1" applyBorder="1"/>
    <xf numFmtId="4" fontId="2" fillId="0" borderId="19" xfId="0" applyNumberFormat="1" applyFont="1" applyFill="1" applyBorder="1" applyAlignment="1">
      <alignment horizontal="center" vertical="center"/>
    </xf>
    <xf numFmtId="169" fontId="2" fillId="0" borderId="4" xfId="0" applyNumberFormat="1" applyFont="1" applyBorder="1" applyAlignment="1">
      <alignment horizontal="center" vertical="center"/>
    </xf>
    <xf numFmtId="169" fontId="2" fillId="0" borderId="18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20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24" xfId="0" applyNumberFormat="1" applyFont="1" applyBorder="1" applyAlignment="1">
      <alignment horizontal="center" vertical="center"/>
    </xf>
    <xf numFmtId="169" fontId="7" fillId="0" borderId="8" xfId="0" applyNumberFormat="1" applyFont="1" applyFill="1" applyBorder="1" applyAlignment="1">
      <alignment horizontal="center" vertical="center"/>
    </xf>
    <xf numFmtId="0" fontId="8" fillId="0" borderId="22" xfId="0" applyNumberFormat="1" applyFont="1" applyBorder="1"/>
    <xf numFmtId="4" fontId="7" fillId="0" borderId="25" xfId="0" applyNumberFormat="1" applyFont="1" applyBorder="1" applyAlignment="1">
      <alignment horizontal="center" vertical="center"/>
    </xf>
    <xf numFmtId="0" fontId="0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167" fontId="5" fillId="0" borderId="34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4" fontId="5" fillId="0" borderId="35" xfId="2" applyNumberFormat="1" applyFont="1" applyFill="1" applyBorder="1" applyAlignment="1" applyProtection="1">
      <alignment horizontal="center" vertical="center"/>
    </xf>
    <xf numFmtId="0" fontId="2" fillId="0" borderId="7" xfId="0" applyFont="1" applyBorder="1" applyAlignment="1">
      <alignment horizontal="left" vertical="center"/>
    </xf>
    <xf numFmtId="4" fontId="2" fillId="0" borderId="7" xfId="0" applyNumberFormat="1" applyFont="1" applyBorder="1" applyAlignment="1">
      <alignment horizontal="center" vertical="center"/>
    </xf>
    <xf numFmtId="167" fontId="5" fillId="0" borderId="34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2" fontId="5" fillId="0" borderId="36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4" fontId="2" fillId="0" borderId="7" xfId="0" applyNumberFormat="1" applyFont="1" applyFill="1" applyBorder="1" applyAlignment="1">
      <alignment horizontal="center" vertical="center"/>
    </xf>
    <xf numFmtId="2" fontId="5" fillId="0" borderId="36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" fontId="2" fillId="0" borderId="16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18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4" fontId="5" fillId="0" borderId="18" xfId="0" applyNumberFormat="1" applyFont="1" applyFill="1" applyBorder="1" applyAlignment="1">
      <alignment horizontal="center" vertical="center"/>
    </xf>
    <xf numFmtId="4" fontId="2" fillId="0" borderId="7" xfId="0" applyNumberFormat="1" applyFont="1" applyFill="1" applyBorder="1" applyAlignment="1">
      <alignment horizontal="right" vertical="center"/>
    </xf>
    <xf numFmtId="4" fontId="2" fillId="0" borderId="18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center"/>
    </xf>
    <xf numFmtId="0" fontId="5" fillId="0" borderId="40" xfId="0" applyFont="1" applyBorder="1" applyAlignment="1">
      <alignment horizontal="center" vertical="center"/>
    </xf>
    <xf numFmtId="4" fontId="5" fillId="0" borderId="40" xfId="0" applyNumberFormat="1" applyFont="1" applyBorder="1" applyAlignment="1">
      <alignment horizontal="center" vertical="center"/>
    </xf>
    <xf numFmtId="168" fontId="5" fillId="0" borderId="18" xfId="2" applyFont="1" applyBorder="1" applyAlignment="1">
      <alignment horizontal="center" vertical="center"/>
    </xf>
    <xf numFmtId="4" fontId="2" fillId="0" borderId="40" xfId="0" applyNumberFormat="1" applyFont="1" applyBorder="1" applyAlignment="1">
      <alignment horizontal="right" vertical="center"/>
    </xf>
    <xf numFmtId="4" fontId="2" fillId="0" borderId="41" xfId="0" applyNumberFormat="1" applyFont="1" applyBorder="1" applyAlignment="1">
      <alignment horizontal="center" vertical="center"/>
    </xf>
    <xf numFmtId="167" fontId="0" fillId="0" borderId="0" xfId="0" applyNumberFormat="1" applyAlignment="1">
      <alignment horizontal="left" vertical="center"/>
    </xf>
    <xf numFmtId="166" fontId="1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7" fontId="0" fillId="0" borderId="0" xfId="0" applyNumberFormat="1" applyAlignment="1">
      <alignment vertical="center"/>
    </xf>
    <xf numFmtId="0" fontId="12" fillId="0" borderId="45" xfId="0" applyFont="1" applyBorder="1" applyAlignment="1" applyProtection="1">
      <alignment horizontal="center" vertical="center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horizontal="left" vertical="center"/>
    </xf>
    <xf numFmtId="167" fontId="11" fillId="0" borderId="46" xfId="0" applyNumberFormat="1" applyFont="1" applyBorder="1" applyAlignment="1">
      <alignment horizontal="left" vertical="center"/>
    </xf>
    <xf numFmtId="2" fontId="11" fillId="0" borderId="43" xfId="0" applyNumberFormat="1" applyFont="1" applyBorder="1" applyAlignment="1">
      <alignment horizontal="left" vertical="center"/>
    </xf>
    <xf numFmtId="167" fontId="11" fillId="0" borderId="47" xfId="0" applyNumberFormat="1" applyFont="1" applyBorder="1" applyAlignment="1">
      <alignment horizontal="left" vertical="center"/>
    </xf>
    <xf numFmtId="165" fontId="12" fillId="0" borderId="45" xfId="0" applyNumberFormat="1" applyFont="1" applyBorder="1" applyAlignment="1">
      <alignment horizontal="left" vertical="center"/>
    </xf>
    <xf numFmtId="165" fontId="11" fillId="0" borderId="45" xfId="0" applyNumberFormat="1" applyFont="1" applyBorder="1" applyAlignment="1">
      <alignment horizontal="left" vertical="center"/>
    </xf>
    <xf numFmtId="167" fontId="12" fillId="0" borderId="48" xfId="0" applyNumberFormat="1" applyFont="1" applyBorder="1" applyAlignment="1">
      <alignment vertical="center"/>
    </xf>
    <xf numFmtId="0" fontId="12" fillId="0" borderId="48" xfId="0" applyFont="1" applyBorder="1" applyAlignment="1">
      <alignment vertical="center"/>
    </xf>
    <xf numFmtId="167" fontId="0" fillId="0" borderId="34" xfId="0" applyNumberFormat="1" applyBorder="1" applyAlignment="1">
      <alignment horizontal="center" vertical="center"/>
    </xf>
    <xf numFmtId="167" fontId="0" fillId="0" borderId="34" xfId="0" applyNumberFormat="1" applyFont="1" applyBorder="1" applyAlignment="1">
      <alignment horizontal="center" vertical="center"/>
    </xf>
    <xf numFmtId="167" fontId="0" fillId="0" borderId="34" xfId="0" applyNumberFormat="1" applyFill="1" applyBorder="1" applyAlignment="1">
      <alignment horizontal="center" vertical="center"/>
    </xf>
    <xf numFmtId="167" fontId="1" fillId="0" borderId="34" xfId="0" applyNumberFormat="1" applyFont="1" applyBorder="1" applyAlignment="1">
      <alignment horizontal="center" vertical="center"/>
    </xf>
    <xf numFmtId="167" fontId="1" fillId="0" borderId="51" xfId="0" applyNumberFormat="1" applyFont="1" applyBorder="1" applyAlignment="1">
      <alignment horizontal="center" vertical="center"/>
    </xf>
    <xf numFmtId="167" fontId="0" fillId="4" borderId="51" xfId="0" applyNumberFormat="1" applyFont="1" applyFill="1" applyBorder="1" applyAlignment="1">
      <alignment horizontal="center" vertical="center"/>
    </xf>
    <xf numFmtId="167" fontId="0" fillId="4" borderId="34" xfId="0" applyNumberFormat="1" applyFill="1" applyBorder="1" applyAlignment="1">
      <alignment horizontal="center" vertical="center"/>
    </xf>
    <xf numFmtId="167" fontId="0" fillId="0" borderId="51" xfId="0" applyNumberFormat="1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164" fontId="11" fillId="5" borderId="0" xfId="0" applyNumberFormat="1" applyFont="1" applyFill="1" applyBorder="1" applyAlignment="1">
      <alignment horizontal="right" vertical="center"/>
    </xf>
    <xf numFmtId="0" fontId="11" fillId="0" borderId="43" xfId="0" applyFont="1" applyBorder="1" applyAlignment="1">
      <alignment horizontal="left" vertical="center"/>
    </xf>
    <xf numFmtId="0" fontId="11" fillId="0" borderId="43" xfId="0" applyFont="1" applyBorder="1" applyAlignment="1">
      <alignment horizontal="right" vertical="center"/>
    </xf>
    <xf numFmtId="0" fontId="11" fillId="0" borderId="45" xfId="0" applyFont="1" applyBorder="1" applyAlignment="1">
      <alignment horizontal="right" vertical="center"/>
    </xf>
    <xf numFmtId="2" fontId="0" fillId="0" borderId="36" xfId="0" applyNumberFormat="1" applyBorder="1" applyAlignment="1">
      <alignment horizontal="center" vertical="center"/>
    </xf>
    <xf numFmtId="2" fontId="0" fillId="0" borderId="36" xfId="0" applyNumberFormat="1" applyFill="1" applyBorder="1" applyAlignment="1">
      <alignment horizontal="center" vertical="center"/>
    </xf>
    <xf numFmtId="2" fontId="0" fillId="4" borderId="36" xfId="0" applyNumberFormat="1" applyFill="1" applyBorder="1" applyAlignment="1">
      <alignment horizontal="center" vertical="center"/>
    </xf>
    <xf numFmtId="49" fontId="11" fillId="0" borderId="0" xfId="0" applyNumberFormat="1" applyFont="1" applyFill="1" applyAlignment="1" applyProtection="1">
      <alignment horizontal="center" vertical="center"/>
    </xf>
    <xf numFmtId="0" fontId="13" fillId="0" borderId="0" xfId="0" applyFont="1" applyFill="1" applyAlignment="1">
      <alignment vertical="center"/>
    </xf>
    <xf numFmtId="4" fontId="0" fillId="0" borderId="35" xfId="2" applyNumberFormat="1" applyFont="1" applyFill="1" applyBorder="1" applyAlignment="1" applyProtection="1">
      <alignment horizontal="center" vertical="center"/>
    </xf>
    <xf numFmtId="168" fontId="19" fillId="0" borderId="0" xfId="2" applyFill="1" applyAlignment="1">
      <alignment vertical="center"/>
    </xf>
    <xf numFmtId="168" fontId="0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166" fontId="0" fillId="0" borderId="0" xfId="0" applyNumberFormat="1" applyFont="1" applyAlignment="1">
      <alignment vertical="center"/>
    </xf>
    <xf numFmtId="4" fontId="0" fillId="4" borderId="35" xfId="2" applyNumberFormat="1" applyFont="1" applyFill="1" applyBorder="1" applyAlignment="1" applyProtection="1">
      <alignment horizontal="center" vertical="center"/>
    </xf>
    <xf numFmtId="0" fontId="0" fillId="4" borderId="0" xfId="0" applyFont="1" applyFill="1" applyAlignment="1">
      <alignment vertical="center"/>
    </xf>
    <xf numFmtId="166" fontId="0" fillId="4" borderId="0" xfId="0" applyNumberFormat="1" applyFont="1" applyFill="1" applyAlignment="1">
      <alignment vertical="center"/>
    </xf>
    <xf numFmtId="168" fontId="19" fillId="4" borderId="0" xfId="2" applyFill="1" applyAlignment="1">
      <alignment vertical="center"/>
    </xf>
    <xf numFmtId="0" fontId="0" fillId="4" borderId="0" xfId="0" applyFill="1" applyAlignment="1">
      <alignment vertical="center"/>
    </xf>
    <xf numFmtId="166" fontId="0" fillId="0" borderId="0" xfId="0" applyNumberFormat="1" applyAlignment="1">
      <alignment vertical="center"/>
    </xf>
    <xf numFmtId="167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vertical="center"/>
    </xf>
    <xf numFmtId="166" fontId="17" fillId="0" borderId="0" xfId="0" applyNumberFormat="1" applyFont="1"/>
    <xf numFmtId="167" fontId="0" fillId="0" borderId="57" xfId="0" applyNumberFormat="1" applyFont="1" applyBorder="1" applyAlignment="1">
      <alignment horizontal="center" vertical="center"/>
    </xf>
    <xf numFmtId="2" fontId="0" fillId="0" borderId="61" xfId="0" applyNumberFormat="1" applyBorder="1" applyAlignment="1">
      <alignment horizontal="center" vertical="center"/>
    </xf>
    <xf numFmtId="169" fontId="0" fillId="0" borderId="62" xfId="2" applyNumberFormat="1" applyFont="1" applyFill="1" applyBorder="1" applyAlignment="1" applyProtection="1">
      <alignment horizontal="center" vertical="center"/>
    </xf>
    <xf numFmtId="168" fontId="0" fillId="0" borderId="0" xfId="0" applyNumberFormat="1" applyFont="1" applyAlignment="1">
      <alignment vertical="center"/>
    </xf>
    <xf numFmtId="168" fontId="19" fillId="0" borderId="0" xfId="2" applyAlignment="1">
      <alignment vertical="center"/>
    </xf>
    <xf numFmtId="168" fontId="1" fillId="0" borderId="0" xfId="2" applyFont="1" applyAlignment="1">
      <alignment vertical="center"/>
    </xf>
    <xf numFmtId="0" fontId="14" fillId="0" borderId="43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/>
    </xf>
    <xf numFmtId="0" fontId="10" fillId="0" borderId="52" xfId="0" applyFont="1" applyBorder="1" applyAlignment="1">
      <alignment horizontal="left"/>
    </xf>
    <xf numFmtId="0" fontId="11" fillId="0" borderId="44" xfId="0" applyFont="1" applyBorder="1" applyAlignment="1">
      <alignment horizontal="center" vertical="center"/>
    </xf>
    <xf numFmtId="0" fontId="11" fillId="0" borderId="44" xfId="0" applyFont="1" applyBorder="1" applyAlignment="1">
      <alignment horizontal="left" vertical="center"/>
    </xf>
    <xf numFmtId="164" fontId="11" fillId="5" borderId="53" xfId="0" applyNumberFormat="1" applyFont="1" applyFill="1" applyBorder="1" applyAlignment="1">
      <alignment horizontal="left" vertical="center"/>
    </xf>
    <xf numFmtId="0" fontId="12" fillId="0" borderId="4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164" fontId="12" fillId="0" borderId="45" xfId="0" applyNumberFormat="1" applyFont="1" applyBorder="1" applyAlignment="1">
      <alignment horizontal="center" vertical="center"/>
    </xf>
    <xf numFmtId="164" fontId="12" fillId="0" borderId="55" xfId="0" applyNumberFormat="1" applyFont="1" applyBorder="1" applyAlignment="1">
      <alignment horizontal="center" vertical="center"/>
    </xf>
    <xf numFmtId="2" fontId="1" fillId="0" borderId="32" xfId="0" applyNumberFormat="1" applyFont="1" applyBorder="1" applyAlignment="1">
      <alignment horizontal="left" vertical="center"/>
    </xf>
    <xf numFmtId="2" fontId="1" fillId="0" borderId="33" xfId="0" applyNumberFormat="1" applyFont="1" applyBorder="1" applyAlignment="1">
      <alignment horizontal="left" vertical="center"/>
    </xf>
    <xf numFmtId="2" fontId="1" fillId="0" borderId="39" xfId="0" applyNumberFormat="1" applyFont="1" applyBorder="1" applyAlignment="1">
      <alignment horizontal="left" vertical="center"/>
    </xf>
    <xf numFmtId="2" fontId="0" fillId="0" borderId="32" xfId="0" applyNumberFormat="1" applyBorder="1" applyAlignment="1">
      <alignment horizontal="left" vertical="center"/>
    </xf>
    <xf numFmtId="2" fontId="0" fillId="0" borderId="33" xfId="0" applyNumberFormat="1" applyBorder="1" applyAlignment="1">
      <alignment horizontal="left" vertical="center"/>
    </xf>
    <xf numFmtId="2" fontId="0" fillId="0" borderId="39" xfId="0" applyNumberFormat="1" applyBorder="1" applyAlignment="1">
      <alignment horizontal="left" vertical="center"/>
    </xf>
    <xf numFmtId="0" fontId="15" fillId="0" borderId="56" xfId="0" applyFont="1" applyBorder="1" applyAlignment="1">
      <alignment horizontal="center" vertical="center"/>
    </xf>
    <xf numFmtId="2" fontId="1" fillId="0" borderId="32" xfId="0" applyNumberFormat="1" applyFont="1" applyFill="1" applyBorder="1" applyAlignment="1">
      <alignment horizontal="left" vertical="center"/>
    </xf>
    <xf numFmtId="2" fontId="1" fillId="0" borderId="33" xfId="0" applyNumberFormat="1" applyFont="1" applyFill="1" applyBorder="1" applyAlignment="1">
      <alignment horizontal="left" vertical="center"/>
    </xf>
    <xf numFmtId="2" fontId="1" fillId="0" borderId="39" xfId="0" applyNumberFormat="1" applyFont="1" applyFill="1" applyBorder="1" applyAlignment="1">
      <alignment horizontal="left" vertical="center"/>
    </xf>
    <xf numFmtId="2" fontId="0" fillId="0" borderId="32" xfId="0" applyNumberFormat="1" applyFont="1" applyBorder="1" applyAlignment="1">
      <alignment horizontal="left" vertical="center"/>
    </xf>
    <xf numFmtId="2" fontId="0" fillId="0" borderId="33" xfId="0" applyNumberFormat="1" applyFont="1" applyBorder="1" applyAlignment="1">
      <alignment horizontal="left" vertical="center"/>
    </xf>
    <xf numFmtId="2" fontId="0" fillId="0" borderId="39" xfId="0" applyNumberFormat="1" applyFont="1" applyBorder="1" applyAlignment="1">
      <alignment horizontal="left" vertical="center"/>
    </xf>
    <xf numFmtId="2" fontId="1" fillId="4" borderId="32" xfId="0" applyNumberFormat="1" applyFont="1" applyFill="1" applyBorder="1" applyAlignment="1">
      <alignment horizontal="left" vertical="center"/>
    </xf>
    <xf numFmtId="2" fontId="1" fillId="4" borderId="33" xfId="0" applyNumberFormat="1" applyFont="1" applyFill="1" applyBorder="1" applyAlignment="1">
      <alignment horizontal="left" vertical="center"/>
    </xf>
    <xf numFmtId="2" fontId="1" fillId="4" borderId="39" xfId="0" applyNumberFormat="1" applyFont="1" applyFill="1" applyBorder="1" applyAlignment="1">
      <alignment horizontal="left" vertical="center"/>
    </xf>
    <xf numFmtId="2" fontId="0" fillId="4" borderId="32" xfId="0" applyNumberFormat="1" applyFont="1" applyFill="1" applyBorder="1" applyAlignment="1">
      <alignment horizontal="left" vertical="center"/>
    </xf>
    <xf numFmtId="2" fontId="0" fillId="4" borderId="33" xfId="0" applyNumberFormat="1" applyFont="1" applyFill="1" applyBorder="1" applyAlignment="1">
      <alignment horizontal="left" vertical="center"/>
    </xf>
    <xf numFmtId="2" fontId="0" fillId="4" borderId="39" xfId="0" applyNumberFormat="1" applyFont="1" applyFill="1" applyBorder="1" applyAlignment="1">
      <alignment horizontal="left" vertical="center"/>
    </xf>
    <xf numFmtId="167" fontId="1" fillId="0" borderId="0" xfId="0" applyNumberFormat="1" applyFont="1" applyAlignment="1">
      <alignment horizontal="left" vertical="center"/>
    </xf>
    <xf numFmtId="167" fontId="15" fillId="0" borderId="49" xfId="0" applyNumberFormat="1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2" fontId="0" fillId="0" borderId="58" xfId="0" applyNumberFormat="1" applyBorder="1" applyAlignment="1">
      <alignment horizontal="left" vertical="center"/>
    </xf>
    <xf numFmtId="2" fontId="0" fillId="0" borderId="59" xfId="0" applyNumberFormat="1" applyBorder="1" applyAlignment="1">
      <alignment horizontal="left" vertical="center"/>
    </xf>
    <xf numFmtId="2" fontId="0" fillId="0" borderId="60" xfId="0" applyNumberFormat="1" applyBorder="1" applyAlignment="1">
      <alignment horizontal="left" vertical="center"/>
    </xf>
    <xf numFmtId="167" fontId="0" fillId="0" borderId="0" xfId="0" applyNumberFormat="1" applyAlignment="1">
      <alignment horizontal="left" vertical="center"/>
    </xf>
    <xf numFmtId="167" fontId="10" fillId="0" borderId="42" xfId="0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2" fontId="2" fillId="0" borderId="32" xfId="0" applyNumberFormat="1" applyFont="1" applyBorder="1" applyAlignment="1">
      <alignment horizontal="left" vertical="center"/>
    </xf>
    <xf numFmtId="2" fontId="2" fillId="0" borderId="33" xfId="0" applyNumberFormat="1" applyFont="1" applyBorder="1" applyAlignment="1">
      <alignment horizontal="left" vertical="center"/>
    </xf>
    <xf numFmtId="2" fontId="2" fillId="0" borderId="39" xfId="0" applyNumberFormat="1" applyFont="1" applyBorder="1" applyAlignment="1">
      <alignment horizontal="left" vertical="center"/>
    </xf>
    <xf numFmtId="2" fontId="2" fillId="0" borderId="32" xfId="0" applyNumberFormat="1" applyFont="1" applyFill="1" applyBorder="1" applyAlignment="1">
      <alignment horizontal="left" vertical="center"/>
    </xf>
    <xf numFmtId="2" fontId="5" fillId="0" borderId="33" xfId="0" applyNumberFormat="1" applyFont="1" applyFill="1" applyBorder="1" applyAlignment="1">
      <alignment horizontal="left" vertical="center"/>
    </xf>
    <xf numFmtId="2" fontId="5" fillId="0" borderId="39" xfId="0" applyNumberFormat="1" applyFont="1" applyFill="1" applyBorder="1" applyAlignment="1">
      <alignment horizontal="left" vertical="center"/>
    </xf>
    <xf numFmtId="2" fontId="5" fillId="0" borderId="33" xfId="0" applyNumberFormat="1" applyFont="1" applyBorder="1" applyAlignment="1">
      <alignment horizontal="left" vertical="center"/>
    </xf>
    <xf numFmtId="2" fontId="5" fillId="0" borderId="39" xfId="0" applyNumberFormat="1" applyFont="1" applyBorder="1" applyAlignment="1">
      <alignment horizontal="left" vertical="center"/>
    </xf>
    <xf numFmtId="166" fontId="5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167" fontId="5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5" fillId="0" borderId="0" xfId="0" applyNumberFormat="1" applyFont="1" applyBorder="1" applyAlignment="1">
      <alignment horizontal="left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2" fontId="0" fillId="0" borderId="0" xfId="0" applyNumberFormat="1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3">
    <cellStyle name="Normal" xfId="0" builtinId="0"/>
    <cellStyle name="Título 1 1" xfId="1" xr:uid="{00000000-0005-0000-0000-000001000000}"/>
    <cellStyle name="Vírgula" xfId="2" builtin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57150</xdr:rowOff>
    </xdr:from>
    <xdr:to>
      <xdr:col>2</xdr:col>
      <xdr:colOff>428625</xdr:colOff>
      <xdr:row>4</xdr:row>
      <xdr:rowOff>0</xdr:rowOff>
    </xdr:to>
    <xdr:pic>
      <xdr:nvPicPr>
        <xdr:cNvPr id="1604" name="Imagem 2" descr="Logo - Ferraz.jpg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28600" y="209550"/>
          <a:ext cx="11144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635</xdr:rowOff>
    </xdr:from>
    <xdr:to>
      <xdr:col>1</xdr:col>
      <xdr:colOff>19050</xdr:colOff>
      <xdr:row>3</xdr:row>
      <xdr:rowOff>105410</xdr:rowOff>
    </xdr:to>
    <xdr:pic>
      <xdr:nvPicPr>
        <xdr:cNvPr id="7250" name="Imagem 2" descr="Logo - Ferraz.jpg">
          <a:extLst>
            <a:ext uri="{FF2B5EF4-FFF2-40B4-BE49-F238E27FC236}">
              <a16:creationId xmlns:a16="http://schemas.microsoft.com/office/drawing/2014/main" id="{00000000-0008-0000-0100-00005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04775" y="635"/>
          <a:ext cx="6762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28575</xdr:rowOff>
    </xdr:from>
    <xdr:to>
      <xdr:col>1</xdr:col>
      <xdr:colOff>247650</xdr:colOff>
      <xdr:row>3</xdr:row>
      <xdr:rowOff>303530</xdr:rowOff>
    </xdr:to>
    <xdr:pic>
      <xdr:nvPicPr>
        <xdr:cNvPr id="2" name="Imagem 1" descr="Logo - Ferraz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8100" y="180975"/>
          <a:ext cx="819150" cy="808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74"/>
  <sheetViews>
    <sheetView showGridLines="0" showZeros="0" topLeftCell="A55" zoomScale="80" zoomScaleNormal="80" workbookViewId="0">
      <selection activeCell="I50" sqref="I50"/>
    </sheetView>
  </sheetViews>
  <sheetFormatPr defaultColWidth="11.44140625" defaultRowHeight="13.2"/>
  <cols>
    <col min="1" max="1" width="0.33203125" style="2" customWidth="1"/>
    <col min="2" max="2" width="13.44140625" style="103" customWidth="1"/>
    <col min="3" max="3" width="9.44140625" style="2" customWidth="1"/>
    <col min="4" max="4" width="16.6640625" style="2" customWidth="1"/>
    <col min="5" max="6" width="15.6640625" style="2" customWidth="1"/>
    <col min="7" max="7" width="24.109375" style="2" customWidth="1"/>
    <col min="8" max="8" width="8.88671875" style="2" customWidth="1"/>
    <col min="9" max="9" width="15.44140625" style="2" customWidth="1"/>
    <col min="10" max="10" width="8.88671875" style="83" hidden="1" customWidth="1"/>
    <col min="11" max="11" width="8.77734375" style="2" customWidth="1"/>
    <col min="12" max="12" width="10.6640625" style="2" customWidth="1"/>
    <col min="13" max="13" width="11.21875" style="2" customWidth="1"/>
    <col min="14" max="14" width="14.5546875" style="2"/>
    <col min="15" max="16384" width="11.44140625" style="2"/>
  </cols>
  <sheetData>
    <row r="2" spans="2:15" s="99" customFormat="1" ht="62.25" customHeight="1">
      <c r="B2" s="190"/>
      <c r="C2" s="190"/>
      <c r="D2" s="154" t="s">
        <v>0</v>
      </c>
      <c r="E2" s="155"/>
      <c r="F2" s="155"/>
      <c r="G2" s="156"/>
      <c r="H2" s="156"/>
      <c r="I2" s="156"/>
      <c r="J2" s="1"/>
    </row>
    <row r="3" spans="2:15" s="100" customFormat="1" ht="15.75" customHeight="1">
      <c r="B3" s="190"/>
      <c r="C3" s="190"/>
      <c r="D3" s="157"/>
      <c r="E3" s="157"/>
      <c r="F3" s="157"/>
      <c r="G3" s="158" t="s">
        <v>1</v>
      </c>
      <c r="H3" s="158"/>
      <c r="I3" s="158"/>
      <c r="J3" s="1"/>
    </row>
    <row r="4" spans="2:15" s="101" customFormat="1" ht="15.6">
      <c r="B4" s="190"/>
      <c r="C4" s="190"/>
      <c r="D4" s="104"/>
      <c r="E4" s="122"/>
      <c r="F4" s="122"/>
      <c r="G4" s="159" t="s">
        <v>2</v>
      </c>
      <c r="H4" s="159"/>
      <c r="I4" s="159"/>
      <c r="J4" s="83"/>
    </row>
    <row r="5" spans="2:15" s="101" customFormat="1" ht="21" customHeight="1">
      <c r="B5" s="105"/>
      <c r="D5" s="106"/>
      <c r="E5" s="123" t="s">
        <v>3</v>
      </c>
      <c r="F5" s="124"/>
      <c r="G5" s="125"/>
      <c r="H5" s="125"/>
      <c r="I5" s="132"/>
      <c r="J5" s="83"/>
    </row>
    <row r="6" spans="2:15" ht="18" customHeight="1">
      <c r="B6" s="107" t="s">
        <v>4</v>
      </c>
      <c r="C6" s="108"/>
      <c r="D6" s="108"/>
      <c r="E6" s="108"/>
      <c r="F6" s="126"/>
      <c r="G6" s="127" t="s">
        <v>5</v>
      </c>
      <c r="H6" s="160" t="s">
        <v>6</v>
      </c>
      <c r="I6" s="161"/>
      <c r="M6"/>
    </row>
    <row r="7" spans="2:15" ht="18" customHeight="1">
      <c r="B7" s="109" t="s">
        <v>7</v>
      </c>
      <c r="C7" s="110"/>
      <c r="D7" s="111"/>
      <c r="E7" s="111"/>
      <c r="F7" s="111"/>
      <c r="G7" s="128"/>
      <c r="H7" s="162" t="s">
        <v>8</v>
      </c>
      <c r="I7" s="163"/>
    </row>
    <row r="8" spans="2:15" ht="8.25" customHeight="1">
      <c r="B8" s="112"/>
      <c r="C8" s="113"/>
      <c r="D8" s="113"/>
      <c r="E8" s="113"/>
      <c r="F8" s="113"/>
      <c r="G8" s="113"/>
      <c r="H8" s="113"/>
      <c r="I8" s="113"/>
    </row>
    <row r="9" spans="2:15" s="102" customFormat="1" ht="15" customHeight="1">
      <c r="B9" s="184" t="s">
        <v>9</v>
      </c>
      <c r="C9" s="185" t="s">
        <v>10</v>
      </c>
      <c r="D9" s="185"/>
      <c r="E9" s="185"/>
      <c r="F9" s="185"/>
      <c r="G9" s="185"/>
      <c r="H9" s="185" t="s">
        <v>11</v>
      </c>
      <c r="I9" s="170" t="s">
        <v>12</v>
      </c>
      <c r="J9" s="83"/>
    </row>
    <row r="10" spans="2:15" s="102" customFormat="1" ht="15" customHeight="1">
      <c r="B10" s="184"/>
      <c r="C10" s="185"/>
      <c r="D10" s="185"/>
      <c r="E10" s="185"/>
      <c r="F10" s="185"/>
      <c r="G10" s="185"/>
      <c r="H10" s="185"/>
      <c r="I10" s="170"/>
      <c r="J10" s="83"/>
      <c r="L10" s="133"/>
    </row>
    <row r="11" spans="2:15" s="83" customFormat="1" ht="21" customHeight="1">
      <c r="B11" s="114">
        <v>25004</v>
      </c>
      <c r="C11" s="164" t="s">
        <v>13</v>
      </c>
      <c r="D11" s="165"/>
      <c r="E11" s="165"/>
      <c r="F11" s="165"/>
      <c r="G11" s="166"/>
      <c r="H11" s="129" t="s">
        <v>14</v>
      </c>
      <c r="I11" s="134">
        <v>2.17</v>
      </c>
      <c r="K11" s="83">
        <v>350.61</v>
      </c>
      <c r="L11" s="135">
        <f t="shared" ref="L11" si="0">K11*I11</f>
        <v>760.82370000000003</v>
      </c>
      <c r="M11" s="145"/>
      <c r="O11" s="146"/>
    </row>
    <row r="12" spans="2:15" s="83" customFormat="1" ht="21" customHeight="1">
      <c r="B12" s="114" t="s">
        <v>15</v>
      </c>
      <c r="C12" s="167" t="s">
        <v>16</v>
      </c>
      <c r="D12" s="168"/>
      <c r="E12" s="168"/>
      <c r="F12" s="168"/>
      <c r="G12" s="169"/>
      <c r="H12" s="129"/>
      <c r="I12" s="134"/>
      <c r="L12" s="135"/>
      <c r="M12" s="145"/>
      <c r="O12" s="146"/>
    </row>
    <row r="13" spans="2:15" s="83" customFormat="1" ht="21" customHeight="1">
      <c r="B13" s="114">
        <v>10401</v>
      </c>
      <c r="C13" s="164" t="s">
        <v>17</v>
      </c>
      <c r="D13" s="165"/>
      <c r="E13" s="165"/>
      <c r="F13" s="165"/>
      <c r="G13" s="166"/>
      <c r="H13" s="129" t="s">
        <v>14</v>
      </c>
      <c r="I13" s="134">
        <v>0.5</v>
      </c>
      <c r="K13" s="83">
        <v>52.59</v>
      </c>
      <c r="L13" s="135">
        <f>K13*I13</f>
        <v>26.295000000000002</v>
      </c>
      <c r="M13" s="145"/>
      <c r="O13" s="146"/>
    </row>
    <row r="14" spans="2:15" s="83" customFormat="1" ht="21" customHeight="1">
      <c r="B14" s="114" t="s">
        <v>15</v>
      </c>
      <c r="C14" s="167" t="s">
        <v>18</v>
      </c>
      <c r="D14" s="168"/>
      <c r="E14" s="168"/>
      <c r="F14" s="168"/>
      <c r="G14" s="169"/>
      <c r="H14" s="129"/>
      <c r="I14" s="134"/>
      <c r="L14" s="135"/>
      <c r="M14" s="145"/>
      <c r="O14" s="146"/>
    </row>
    <row r="15" spans="2:15" s="83" customFormat="1" ht="21" customHeight="1">
      <c r="B15" s="115">
        <v>10107</v>
      </c>
      <c r="C15" s="164" t="s">
        <v>19</v>
      </c>
      <c r="D15" s="165"/>
      <c r="E15" s="165"/>
      <c r="F15" s="165"/>
      <c r="G15" s="166"/>
      <c r="H15" s="129" t="s">
        <v>14</v>
      </c>
      <c r="I15" s="134">
        <v>7.37</v>
      </c>
      <c r="K15" s="83">
        <v>84.74</v>
      </c>
      <c r="L15" s="136">
        <f t="shared" ref="L15" si="1">K15*I15</f>
        <v>624.53379999999993</v>
      </c>
      <c r="M15" s="145"/>
      <c r="O15" s="146"/>
    </row>
    <row r="16" spans="2:15" s="83" customFormat="1" ht="21" customHeight="1">
      <c r="B16" s="114" t="s">
        <v>15</v>
      </c>
      <c r="C16" s="167" t="s">
        <v>20</v>
      </c>
      <c r="D16" s="168"/>
      <c r="E16" s="168"/>
      <c r="F16" s="168"/>
      <c r="G16" s="169"/>
      <c r="H16" s="129"/>
      <c r="I16" s="134"/>
      <c r="L16" s="137"/>
      <c r="M16" s="145"/>
      <c r="O16" s="146"/>
    </row>
    <row r="17" spans="2:15" s="83" customFormat="1" ht="21" customHeight="1">
      <c r="B17" s="115">
        <v>20506</v>
      </c>
      <c r="C17" s="164" t="s">
        <v>21</v>
      </c>
      <c r="D17" s="165"/>
      <c r="E17" s="165"/>
      <c r="F17" s="165"/>
      <c r="G17" s="166"/>
      <c r="H17" s="129" t="s">
        <v>14</v>
      </c>
      <c r="I17" s="134">
        <v>0.5</v>
      </c>
      <c r="K17" s="83">
        <v>384.56</v>
      </c>
      <c r="L17" s="135">
        <f t="shared" ref="L17:L19" si="2">K17*I17</f>
        <v>192.28</v>
      </c>
      <c r="M17" s="145"/>
      <c r="O17" s="146"/>
    </row>
    <row r="18" spans="2:15" s="83" customFormat="1" ht="21" customHeight="1">
      <c r="B18" s="114" t="s">
        <v>15</v>
      </c>
      <c r="C18" s="167" t="s">
        <v>18</v>
      </c>
      <c r="D18" s="168"/>
      <c r="E18" s="168"/>
      <c r="F18" s="168"/>
      <c r="G18" s="169"/>
      <c r="H18" s="129"/>
      <c r="I18" s="134"/>
      <c r="L18" s="137">
        <f t="shared" si="2"/>
        <v>0</v>
      </c>
      <c r="M18" s="145"/>
      <c r="O18" s="146"/>
    </row>
    <row r="19" spans="2:15" s="83" customFormat="1" ht="21" customHeight="1">
      <c r="B19" s="116">
        <v>20404</v>
      </c>
      <c r="C19" s="171" t="s">
        <v>22</v>
      </c>
      <c r="D19" s="172"/>
      <c r="E19" s="172"/>
      <c r="F19" s="172"/>
      <c r="G19" s="173"/>
      <c r="H19" s="130" t="s">
        <v>23</v>
      </c>
      <c r="I19" s="134">
        <v>34.92</v>
      </c>
      <c r="J19" s="137"/>
      <c r="K19" s="60">
        <v>7.12</v>
      </c>
      <c r="L19" s="135">
        <f t="shared" si="2"/>
        <v>248.63040000000001</v>
      </c>
      <c r="M19" s="145"/>
      <c r="O19" s="146"/>
    </row>
    <row r="20" spans="2:15" s="83" customFormat="1" ht="21" customHeight="1">
      <c r="B20" s="116" t="s">
        <v>15</v>
      </c>
      <c r="C20" s="171" t="s">
        <v>24</v>
      </c>
      <c r="D20" s="172"/>
      <c r="E20" s="172"/>
      <c r="F20" s="172"/>
      <c r="G20" s="173"/>
      <c r="H20" s="130"/>
      <c r="I20" s="134"/>
      <c r="J20" s="137"/>
      <c r="K20" s="60"/>
      <c r="L20" s="135"/>
      <c r="M20" s="145"/>
      <c r="O20" s="146"/>
    </row>
    <row r="21" spans="2:15" s="83" customFormat="1" ht="21" customHeight="1">
      <c r="B21" s="117" t="s">
        <v>25</v>
      </c>
      <c r="C21" s="164" t="s">
        <v>26</v>
      </c>
      <c r="D21" s="165"/>
      <c r="E21" s="165"/>
      <c r="F21" s="165"/>
      <c r="G21" s="166"/>
      <c r="H21" s="129" t="s">
        <v>27</v>
      </c>
      <c r="I21" s="134">
        <v>15.4</v>
      </c>
      <c r="K21" s="138">
        <v>250</v>
      </c>
      <c r="L21" s="135">
        <f t="shared" ref="L21:L25" si="3">K21*I21</f>
        <v>3850</v>
      </c>
      <c r="M21" s="145"/>
      <c r="O21" s="146"/>
    </row>
    <row r="22" spans="2:15" s="83" customFormat="1" ht="21" customHeight="1">
      <c r="B22" s="114"/>
      <c r="C22" s="174" t="s">
        <v>28</v>
      </c>
      <c r="D22" s="175"/>
      <c r="E22" s="175"/>
      <c r="F22" s="175"/>
      <c r="G22" s="176"/>
      <c r="H22" s="129"/>
      <c r="I22" s="134"/>
      <c r="K22" s="2"/>
      <c r="L22" s="135"/>
      <c r="M22" s="145"/>
      <c r="O22" s="146"/>
    </row>
    <row r="23" spans="2:15" s="83" customFormat="1" ht="21" customHeight="1">
      <c r="B23" s="118" t="s">
        <v>25</v>
      </c>
      <c r="C23" s="164" t="s">
        <v>29</v>
      </c>
      <c r="D23" s="165"/>
      <c r="E23" s="165"/>
      <c r="F23" s="165"/>
      <c r="G23" s="166"/>
      <c r="H23" s="129" t="s">
        <v>27</v>
      </c>
      <c r="I23" s="134">
        <v>12</v>
      </c>
      <c r="K23" s="138">
        <v>220</v>
      </c>
      <c r="L23" s="135">
        <f t="shared" si="3"/>
        <v>2640</v>
      </c>
      <c r="M23" s="145"/>
      <c r="O23" s="146"/>
    </row>
    <row r="24" spans="2:15" s="83" customFormat="1" ht="21" customHeight="1">
      <c r="B24" s="114"/>
      <c r="C24" s="174" t="s">
        <v>30</v>
      </c>
      <c r="D24" s="175"/>
      <c r="E24" s="175"/>
      <c r="F24" s="175"/>
      <c r="G24" s="176"/>
      <c r="H24" s="129"/>
      <c r="I24" s="134"/>
      <c r="K24" s="2"/>
      <c r="L24" s="135"/>
      <c r="M24" s="145"/>
      <c r="O24" s="146"/>
    </row>
    <row r="25" spans="2:15" s="83" customFormat="1" ht="21" customHeight="1">
      <c r="B25" s="119">
        <v>150115</v>
      </c>
      <c r="C25" s="177" t="s">
        <v>31</v>
      </c>
      <c r="D25" s="178"/>
      <c r="E25" s="178"/>
      <c r="F25" s="178"/>
      <c r="G25" s="179"/>
      <c r="H25" s="131" t="s">
        <v>32</v>
      </c>
      <c r="I25" s="139">
        <v>661.6</v>
      </c>
      <c r="J25" s="140"/>
      <c r="K25" s="141">
        <v>18.420000000000002</v>
      </c>
      <c r="L25" s="142">
        <f t="shared" si="3"/>
        <v>12186.672000000002</v>
      </c>
      <c r="M25" s="145"/>
      <c r="O25" s="146"/>
    </row>
    <row r="26" spans="2:15" s="83" customFormat="1" ht="21" customHeight="1">
      <c r="B26" s="120" t="s">
        <v>15</v>
      </c>
      <c r="C26" s="180" t="s">
        <v>33</v>
      </c>
      <c r="D26" s="181"/>
      <c r="E26" s="181"/>
      <c r="F26" s="181"/>
      <c r="G26" s="182"/>
      <c r="H26" s="131"/>
      <c r="I26" s="139"/>
      <c r="J26" s="140"/>
      <c r="K26" s="143"/>
      <c r="L26" s="142"/>
      <c r="M26" s="145"/>
      <c r="O26" s="146"/>
    </row>
    <row r="27" spans="2:15" s="83" customFormat="1" ht="21" customHeight="1">
      <c r="B27" s="121">
        <v>150123</v>
      </c>
      <c r="C27" s="164" t="s">
        <v>34</v>
      </c>
      <c r="D27" s="165"/>
      <c r="E27" s="165"/>
      <c r="F27" s="165"/>
      <c r="G27" s="166"/>
      <c r="H27" s="129" t="s">
        <v>32</v>
      </c>
      <c r="I27" s="134">
        <v>332.44</v>
      </c>
      <c r="K27" s="83">
        <v>19.920000000000002</v>
      </c>
      <c r="L27" s="135">
        <f t="shared" ref="L27:L31" si="4">K27*I27</f>
        <v>6622.2048000000004</v>
      </c>
      <c r="M27" s="145"/>
      <c r="O27" s="146"/>
    </row>
    <row r="28" spans="2:15" s="83" customFormat="1" ht="21" customHeight="1">
      <c r="B28" s="114" t="s">
        <v>15</v>
      </c>
      <c r="C28" s="174" t="s">
        <v>35</v>
      </c>
      <c r="D28" s="175"/>
      <c r="E28" s="175"/>
      <c r="F28" s="175"/>
      <c r="G28" s="176"/>
      <c r="H28" s="129"/>
      <c r="I28" s="134"/>
      <c r="K28" s="2"/>
      <c r="L28" s="135"/>
      <c r="M28" s="145"/>
      <c r="O28" s="146"/>
    </row>
    <row r="29" spans="2:15" s="83" customFormat="1" ht="21" customHeight="1">
      <c r="B29" s="114" t="s">
        <v>36</v>
      </c>
      <c r="C29" s="164" t="s">
        <v>37</v>
      </c>
      <c r="D29" s="165"/>
      <c r="E29" s="165"/>
      <c r="F29" s="165"/>
      <c r="G29" s="166"/>
      <c r="H29" s="129" t="s">
        <v>14</v>
      </c>
      <c r="I29" s="134">
        <v>46.2</v>
      </c>
      <c r="K29" s="2">
        <v>29.45</v>
      </c>
      <c r="L29" s="135">
        <f t="shared" si="4"/>
        <v>1360.5900000000001</v>
      </c>
      <c r="M29" s="145"/>
      <c r="O29" s="146"/>
    </row>
    <row r="30" spans="2:15" s="83" customFormat="1" ht="21" customHeight="1">
      <c r="B30" s="114" t="s">
        <v>38</v>
      </c>
      <c r="C30" s="174" t="s">
        <v>39</v>
      </c>
      <c r="D30" s="175"/>
      <c r="E30" s="175"/>
      <c r="F30" s="175"/>
      <c r="G30" s="176"/>
      <c r="H30" s="129"/>
      <c r="I30" s="134"/>
      <c r="K30" s="2"/>
      <c r="L30" s="135"/>
      <c r="M30" s="145"/>
      <c r="O30" s="146"/>
    </row>
    <row r="31" spans="2:15" s="83" customFormat="1" ht="21" customHeight="1">
      <c r="B31" s="114">
        <v>68001</v>
      </c>
      <c r="C31" s="164" t="s">
        <v>40</v>
      </c>
      <c r="D31" s="165"/>
      <c r="E31" s="165"/>
      <c r="F31" s="165"/>
      <c r="G31" s="166"/>
      <c r="H31" s="129" t="s">
        <v>32</v>
      </c>
      <c r="I31" s="134">
        <v>447.74</v>
      </c>
      <c r="K31" s="2">
        <v>7.74</v>
      </c>
      <c r="L31" s="135">
        <f t="shared" si="4"/>
        <v>3465.5076000000004</v>
      </c>
      <c r="M31" s="145"/>
      <c r="O31" s="146"/>
    </row>
    <row r="32" spans="2:15" s="83" customFormat="1" ht="21" customHeight="1">
      <c r="B32" s="114" t="s">
        <v>15</v>
      </c>
      <c r="C32" s="174" t="s">
        <v>41</v>
      </c>
      <c r="D32" s="175"/>
      <c r="E32" s="175"/>
      <c r="F32" s="175"/>
      <c r="G32" s="176"/>
      <c r="H32" s="129"/>
      <c r="I32" s="134"/>
      <c r="K32" s="2"/>
      <c r="L32" s="135"/>
      <c r="M32" s="145"/>
      <c r="O32" s="146"/>
    </row>
    <row r="33" spans="2:15" s="83" customFormat="1" ht="21" customHeight="1">
      <c r="B33" s="114">
        <v>115005</v>
      </c>
      <c r="C33" s="164" t="s">
        <v>42</v>
      </c>
      <c r="D33" s="165"/>
      <c r="E33" s="165"/>
      <c r="F33" s="165"/>
      <c r="G33" s="166"/>
      <c r="H33" s="129" t="s">
        <v>32</v>
      </c>
      <c r="I33" s="134">
        <v>145.52000000000001</v>
      </c>
      <c r="K33" s="2">
        <v>27.22</v>
      </c>
      <c r="L33" s="135">
        <f>K33*I33</f>
        <v>3961.0544</v>
      </c>
      <c r="M33" s="145"/>
      <c r="O33" s="146"/>
    </row>
    <row r="34" spans="2:15" s="83" customFormat="1" ht="21" customHeight="1">
      <c r="B34" s="114" t="s">
        <v>15</v>
      </c>
      <c r="C34" s="174" t="s">
        <v>43</v>
      </c>
      <c r="D34" s="175"/>
      <c r="E34" s="175"/>
      <c r="F34" s="175"/>
      <c r="G34" s="176"/>
      <c r="H34" s="129"/>
      <c r="I34" s="134"/>
      <c r="K34" s="2"/>
      <c r="L34" s="135"/>
      <c r="M34" s="145"/>
      <c r="O34" s="146"/>
    </row>
    <row r="35" spans="2:15" s="83" customFormat="1" ht="21" customHeight="1">
      <c r="B35" s="114" t="s">
        <v>44</v>
      </c>
      <c r="C35" s="164" t="s">
        <v>45</v>
      </c>
      <c r="D35" s="165"/>
      <c r="E35" s="165"/>
      <c r="F35" s="165"/>
      <c r="G35" s="166"/>
      <c r="H35" s="129" t="s">
        <v>32</v>
      </c>
      <c r="I35" s="134">
        <v>30.44</v>
      </c>
      <c r="K35" s="2">
        <v>89.99</v>
      </c>
      <c r="L35" s="135">
        <f t="shared" ref="L35:L39" si="5">K35*I35</f>
        <v>2739.2955999999999</v>
      </c>
      <c r="M35" s="145"/>
      <c r="N35" s="147">
        <f>116.73/1.2971</f>
        <v>89.993061444761395</v>
      </c>
      <c r="O35" s="146"/>
    </row>
    <row r="36" spans="2:15" s="83" customFormat="1" ht="21" customHeight="1">
      <c r="B36" s="114" t="s">
        <v>38</v>
      </c>
      <c r="C36" s="174" t="s">
        <v>46</v>
      </c>
      <c r="D36" s="175"/>
      <c r="E36" s="175"/>
      <c r="F36" s="175"/>
      <c r="G36" s="176"/>
      <c r="H36" s="129"/>
      <c r="I36" s="134"/>
      <c r="K36" s="2"/>
      <c r="L36" s="135"/>
      <c r="M36" s="145"/>
      <c r="O36" s="146"/>
    </row>
    <row r="37" spans="2:15" s="83" customFormat="1" ht="21" customHeight="1">
      <c r="B37" s="114" t="s">
        <v>47</v>
      </c>
      <c r="C37" s="164" t="s">
        <v>48</v>
      </c>
      <c r="D37" s="165"/>
      <c r="E37" s="165"/>
      <c r="F37" s="165"/>
      <c r="G37" s="166"/>
      <c r="H37" s="129" t="s">
        <v>49</v>
      </c>
      <c r="I37" s="134">
        <v>1</v>
      </c>
      <c r="K37" s="2">
        <v>362.1</v>
      </c>
      <c r="L37" s="135">
        <f t="shared" si="5"/>
        <v>362.1</v>
      </c>
      <c r="M37" s="145"/>
      <c r="O37" s="146"/>
    </row>
    <row r="38" spans="2:15" s="83" customFormat="1" ht="21" customHeight="1">
      <c r="B38" s="114" t="s">
        <v>38</v>
      </c>
      <c r="C38" s="174"/>
      <c r="D38" s="175"/>
      <c r="E38" s="175"/>
      <c r="F38" s="175"/>
      <c r="G38" s="176"/>
      <c r="H38" s="129"/>
      <c r="I38" s="134"/>
      <c r="K38" s="2"/>
      <c r="L38" s="135"/>
      <c r="M38" s="145"/>
      <c r="O38" s="146"/>
    </row>
    <row r="39" spans="2:15" s="83" customFormat="1" ht="21" customHeight="1">
      <c r="B39" s="114" t="s">
        <v>50</v>
      </c>
      <c r="C39" s="164" t="s">
        <v>51</v>
      </c>
      <c r="D39" s="165"/>
      <c r="E39" s="165"/>
      <c r="F39" s="165"/>
      <c r="G39" s="166"/>
      <c r="H39" s="129" t="s">
        <v>32</v>
      </c>
      <c r="I39" s="134">
        <v>122.5</v>
      </c>
      <c r="K39" s="2">
        <v>45.46</v>
      </c>
      <c r="L39" s="135">
        <f t="shared" si="5"/>
        <v>5568.85</v>
      </c>
      <c r="M39" s="145"/>
      <c r="O39" s="146"/>
    </row>
    <row r="40" spans="2:15" s="83" customFormat="1" ht="21" customHeight="1">
      <c r="B40" s="114" t="s">
        <v>38</v>
      </c>
      <c r="C40" s="174" t="s">
        <v>52</v>
      </c>
      <c r="D40" s="175"/>
      <c r="E40" s="175"/>
      <c r="F40" s="175"/>
      <c r="G40" s="176"/>
      <c r="H40" s="129"/>
      <c r="I40" s="134"/>
      <c r="K40" s="2"/>
      <c r="L40" s="135"/>
      <c r="M40" s="145"/>
      <c r="O40" s="146"/>
    </row>
    <row r="41" spans="2:15" s="83" customFormat="1" ht="21" customHeight="1">
      <c r="B41" s="114" t="s">
        <v>53</v>
      </c>
      <c r="C41" s="164" t="s">
        <v>54</v>
      </c>
      <c r="D41" s="165"/>
      <c r="E41" s="165"/>
      <c r="F41" s="165"/>
      <c r="G41" s="166"/>
      <c r="H41" s="129" t="s">
        <v>27</v>
      </c>
      <c r="I41" s="134">
        <v>17</v>
      </c>
      <c r="K41" s="2">
        <v>266.89999999999998</v>
      </c>
      <c r="L41" s="135">
        <f>K41*I41</f>
        <v>4537.2999999999993</v>
      </c>
      <c r="M41" s="145"/>
      <c r="O41" s="146"/>
    </row>
    <row r="42" spans="2:15" s="83" customFormat="1" ht="21" customHeight="1">
      <c r="B42" s="114" t="s">
        <v>38</v>
      </c>
      <c r="C42" s="174" t="s">
        <v>55</v>
      </c>
      <c r="D42" s="175"/>
      <c r="E42" s="175"/>
      <c r="F42" s="175"/>
      <c r="G42" s="176"/>
      <c r="H42" s="129"/>
      <c r="I42" s="134"/>
      <c r="K42" s="2"/>
      <c r="L42" s="135"/>
      <c r="M42" s="145"/>
      <c r="O42" s="146"/>
    </row>
    <row r="43" spans="2:15" s="83" customFormat="1" ht="21" customHeight="1">
      <c r="B43" s="114">
        <v>150210</v>
      </c>
      <c r="C43" s="164" t="s">
        <v>56</v>
      </c>
      <c r="D43" s="165"/>
      <c r="E43" s="165"/>
      <c r="F43" s="165"/>
      <c r="G43" s="166"/>
      <c r="H43" s="129" t="s">
        <v>32</v>
      </c>
      <c r="I43" s="134">
        <v>38.64</v>
      </c>
      <c r="K43" s="2">
        <v>21.49</v>
      </c>
      <c r="L43" s="135">
        <f t="shared" ref="L43:L47" si="6">K43*I43</f>
        <v>830.3735999999999</v>
      </c>
      <c r="M43" s="145"/>
      <c r="O43" s="146"/>
    </row>
    <row r="44" spans="2:15" s="83" customFormat="1" ht="21" customHeight="1">
      <c r="B44" s="114" t="s">
        <v>15</v>
      </c>
      <c r="C44" s="174" t="s">
        <v>57</v>
      </c>
      <c r="D44" s="175"/>
      <c r="E44" s="175"/>
      <c r="F44" s="175"/>
      <c r="G44" s="176"/>
      <c r="H44" s="129"/>
      <c r="I44" s="134"/>
      <c r="K44" s="2"/>
      <c r="L44" s="135"/>
      <c r="M44" s="145"/>
      <c r="O44" s="146"/>
    </row>
    <row r="45" spans="2:15" s="83" customFormat="1" ht="21" customHeight="1">
      <c r="B45" s="114">
        <v>150310</v>
      </c>
      <c r="C45" s="164" t="s">
        <v>58</v>
      </c>
      <c r="D45" s="165"/>
      <c r="E45" s="165"/>
      <c r="F45" s="165"/>
      <c r="G45" s="166"/>
      <c r="H45" s="129" t="s">
        <v>32</v>
      </c>
      <c r="I45" s="134">
        <v>12.6</v>
      </c>
      <c r="K45" s="2">
        <v>44.65</v>
      </c>
      <c r="L45" s="135">
        <f t="shared" si="6"/>
        <v>562.58999999999992</v>
      </c>
      <c r="M45" s="145"/>
      <c r="O45" s="146"/>
    </row>
    <row r="46" spans="2:15" s="83" customFormat="1" ht="21" customHeight="1">
      <c r="B46" s="114" t="s">
        <v>15</v>
      </c>
      <c r="C46" s="174" t="s">
        <v>59</v>
      </c>
      <c r="D46" s="175"/>
      <c r="E46" s="175"/>
      <c r="F46" s="175"/>
      <c r="G46" s="176"/>
      <c r="H46" s="129"/>
      <c r="I46" s="134"/>
      <c r="K46" s="2"/>
      <c r="L46" s="135"/>
      <c r="M46" s="145"/>
      <c r="O46" s="146"/>
    </row>
    <row r="47" spans="2:15" s="83" customFormat="1" ht="21" customHeight="1">
      <c r="B47" s="114">
        <v>90307</v>
      </c>
      <c r="C47" s="164" t="s">
        <v>60</v>
      </c>
      <c r="D47" s="165"/>
      <c r="E47" s="165"/>
      <c r="F47" s="165"/>
      <c r="G47" s="166"/>
      <c r="H47" s="129" t="s">
        <v>61</v>
      </c>
      <c r="I47" s="134">
        <v>200</v>
      </c>
      <c r="K47" s="2">
        <v>5.76</v>
      </c>
      <c r="L47" s="135">
        <f t="shared" si="6"/>
        <v>1152</v>
      </c>
      <c r="M47" s="145"/>
      <c r="O47" s="146"/>
    </row>
    <row r="48" spans="2:15" s="83" customFormat="1" ht="21" customHeight="1">
      <c r="B48" s="114" t="s">
        <v>62</v>
      </c>
      <c r="C48" s="174"/>
      <c r="D48" s="175"/>
      <c r="E48" s="175"/>
      <c r="F48" s="175"/>
      <c r="G48" s="176"/>
      <c r="H48" s="129"/>
      <c r="I48" s="134"/>
      <c r="K48" s="2"/>
      <c r="L48" s="135"/>
      <c r="M48" s="145"/>
      <c r="O48" s="146"/>
    </row>
    <row r="49" spans="2:15" s="83" customFormat="1" ht="21" customHeight="1">
      <c r="B49" s="114">
        <v>90951</v>
      </c>
      <c r="C49" s="164" t="s">
        <v>63</v>
      </c>
      <c r="D49" s="165"/>
      <c r="E49" s="165"/>
      <c r="F49" s="165"/>
      <c r="G49" s="166"/>
      <c r="H49" s="129" t="s">
        <v>11</v>
      </c>
      <c r="I49" s="134">
        <v>34</v>
      </c>
      <c r="K49" s="2">
        <v>264.43</v>
      </c>
      <c r="L49" s="135">
        <f t="shared" ref="L49:L53" si="7">K49*I49</f>
        <v>8990.6200000000008</v>
      </c>
      <c r="M49" s="145"/>
      <c r="O49" s="146"/>
    </row>
    <row r="50" spans="2:15" s="83" customFormat="1" ht="21" customHeight="1">
      <c r="B50" s="114" t="s">
        <v>15</v>
      </c>
      <c r="C50" s="164" t="s">
        <v>64</v>
      </c>
      <c r="D50" s="165"/>
      <c r="E50" s="165"/>
      <c r="F50" s="165"/>
      <c r="G50" s="166"/>
      <c r="H50" s="129"/>
      <c r="I50" s="134"/>
      <c r="K50" s="2"/>
      <c r="L50" s="135"/>
      <c r="M50" s="145"/>
      <c r="O50" s="146"/>
    </row>
    <row r="51" spans="2:15" s="83" customFormat="1" ht="21" customHeight="1">
      <c r="B51" s="114">
        <v>90812</v>
      </c>
      <c r="C51" s="164" t="s">
        <v>65</v>
      </c>
      <c r="D51" s="165"/>
      <c r="E51" s="165"/>
      <c r="F51" s="165"/>
      <c r="G51" s="166"/>
      <c r="H51" s="129" t="s">
        <v>11</v>
      </c>
      <c r="I51" s="134">
        <v>6</v>
      </c>
      <c r="K51" s="2">
        <v>58.27</v>
      </c>
      <c r="L51" s="135">
        <f t="shared" si="7"/>
        <v>349.62</v>
      </c>
      <c r="M51" s="145"/>
      <c r="O51" s="146"/>
    </row>
    <row r="52" spans="2:15" s="83" customFormat="1" ht="21" customHeight="1">
      <c r="B52" s="114" t="s">
        <v>15</v>
      </c>
      <c r="C52" s="174" t="s">
        <v>66</v>
      </c>
      <c r="D52" s="175"/>
      <c r="E52" s="175"/>
      <c r="F52" s="175"/>
      <c r="G52" s="176"/>
      <c r="H52" s="129"/>
      <c r="I52" s="134"/>
      <c r="K52" s="2"/>
      <c r="L52" s="135"/>
      <c r="M52" s="145"/>
      <c r="O52" s="146"/>
    </row>
    <row r="53" spans="2:15" s="83" customFormat="1" ht="21" customHeight="1">
      <c r="B53" s="114">
        <v>40141</v>
      </c>
      <c r="C53" s="164" t="s">
        <v>67</v>
      </c>
      <c r="D53" s="165"/>
      <c r="E53" s="165"/>
      <c r="F53" s="165"/>
      <c r="G53" s="166"/>
      <c r="H53" s="129" t="s">
        <v>32</v>
      </c>
      <c r="I53" s="134">
        <v>11.76</v>
      </c>
      <c r="K53" s="2">
        <v>54.44</v>
      </c>
      <c r="L53" s="135">
        <f t="shared" si="7"/>
        <v>640.21439999999996</v>
      </c>
      <c r="M53" s="145"/>
      <c r="O53" s="146"/>
    </row>
    <row r="54" spans="2:15" s="83" customFormat="1" ht="21" customHeight="1">
      <c r="B54" s="114" t="s">
        <v>15</v>
      </c>
      <c r="C54" s="174" t="s">
        <v>68</v>
      </c>
      <c r="D54" s="175"/>
      <c r="E54" s="175"/>
      <c r="F54" s="175"/>
      <c r="G54" s="176"/>
      <c r="H54" s="129"/>
      <c r="I54" s="134"/>
      <c r="K54" s="2"/>
      <c r="L54" s="135"/>
      <c r="M54" s="145"/>
      <c r="O54" s="146"/>
    </row>
    <row r="55" spans="2:15" s="83" customFormat="1" ht="21" customHeight="1">
      <c r="B55" s="114">
        <v>130242</v>
      </c>
      <c r="C55" s="164" t="s">
        <v>69</v>
      </c>
      <c r="D55" s="165"/>
      <c r="E55" s="165"/>
      <c r="F55" s="165"/>
      <c r="G55" s="166"/>
      <c r="H55" s="129" t="s">
        <v>32</v>
      </c>
      <c r="I55" s="134">
        <v>20.75</v>
      </c>
      <c r="K55" s="2">
        <v>57.47</v>
      </c>
      <c r="L55" s="135">
        <f>K55*I55</f>
        <v>1192.5025000000001</v>
      </c>
      <c r="M55" s="145"/>
      <c r="O55" s="146"/>
    </row>
    <row r="56" spans="2:15" s="83" customFormat="1" ht="21" customHeight="1">
      <c r="B56" s="114" t="s">
        <v>15</v>
      </c>
      <c r="C56" s="174" t="s">
        <v>70</v>
      </c>
      <c r="D56" s="175"/>
      <c r="E56" s="175"/>
      <c r="F56" s="175"/>
      <c r="G56" s="176"/>
      <c r="H56" s="129"/>
      <c r="I56" s="134"/>
      <c r="K56" s="2"/>
      <c r="L56" s="135"/>
      <c r="M56" s="145"/>
      <c r="O56" s="146"/>
    </row>
    <row r="57" spans="2:15" s="83" customFormat="1" ht="21" customHeight="1">
      <c r="B57" s="114">
        <v>130201</v>
      </c>
      <c r="C57" s="164" t="s">
        <v>71</v>
      </c>
      <c r="D57" s="165"/>
      <c r="E57" s="165"/>
      <c r="F57" s="165"/>
      <c r="G57" s="166"/>
      <c r="H57" s="129" t="s">
        <v>32</v>
      </c>
      <c r="I57" s="134">
        <v>20.75</v>
      </c>
      <c r="K57" s="2">
        <v>43.33</v>
      </c>
      <c r="L57" s="135">
        <f t="shared" ref="L57:L59" si="8">K57*I57</f>
        <v>899.09749999999997</v>
      </c>
      <c r="M57" s="145"/>
      <c r="O57" s="146"/>
    </row>
    <row r="58" spans="2:15" s="83" customFormat="1" ht="21" customHeight="1">
      <c r="B58" s="114" t="s">
        <v>15</v>
      </c>
      <c r="C58" s="174"/>
      <c r="D58" s="175"/>
      <c r="E58" s="175"/>
      <c r="F58" s="175"/>
      <c r="G58" s="176"/>
      <c r="H58" s="129"/>
      <c r="I58" s="134"/>
      <c r="K58" s="2"/>
      <c r="L58" s="135"/>
      <c r="M58" s="145"/>
      <c r="O58" s="146"/>
    </row>
    <row r="59" spans="2:15" s="83" customFormat="1" ht="21" customHeight="1">
      <c r="B59" s="114" t="s">
        <v>72</v>
      </c>
      <c r="C59" s="164" t="s">
        <v>73</v>
      </c>
      <c r="D59" s="165"/>
      <c r="E59" s="165"/>
      <c r="F59" s="165"/>
      <c r="G59" s="166"/>
      <c r="H59" s="129" t="s">
        <v>11</v>
      </c>
      <c r="I59" s="134">
        <v>2</v>
      </c>
      <c r="K59" s="2">
        <v>314</v>
      </c>
      <c r="L59" s="135">
        <f t="shared" si="8"/>
        <v>628</v>
      </c>
      <c r="M59" s="145"/>
      <c r="O59" s="146"/>
    </row>
    <row r="60" spans="2:15" s="83" customFormat="1" ht="21" customHeight="1">
      <c r="B60" s="114" t="s">
        <v>38</v>
      </c>
      <c r="C60" s="174"/>
      <c r="D60" s="175"/>
      <c r="E60" s="175"/>
      <c r="F60" s="175"/>
      <c r="G60" s="176"/>
      <c r="H60" s="129"/>
      <c r="I60" s="134"/>
      <c r="K60" s="2"/>
      <c r="L60" s="135"/>
      <c r="M60" s="145"/>
      <c r="O60" s="146"/>
    </row>
    <row r="61" spans="2:15" s="83" customFormat="1" ht="21" customHeight="1">
      <c r="B61" s="114">
        <v>110201</v>
      </c>
      <c r="C61" s="164" t="s">
        <v>74</v>
      </c>
      <c r="D61" s="165"/>
      <c r="E61" s="165"/>
      <c r="F61" s="165"/>
      <c r="G61" s="166"/>
      <c r="H61" s="129" t="s">
        <v>32</v>
      </c>
      <c r="I61" s="134">
        <v>18</v>
      </c>
      <c r="K61" s="2">
        <v>6.23</v>
      </c>
      <c r="L61" s="135">
        <f>K61*I61</f>
        <v>112.14000000000001</v>
      </c>
      <c r="M61" s="145"/>
      <c r="O61" s="146"/>
    </row>
    <row r="62" spans="2:15" s="83" customFormat="1" ht="21" customHeight="1">
      <c r="B62" s="114" t="s">
        <v>15</v>
      </c>
      <c r="C62" s="174" t="s">
        <v>75</v>
      </c>
      <c r="D62" s="175"/>
      <c r="E62" s="175"/>
      <c r="F62" s="175"/>
      <c r="G62" s="176"/>
      <c r="H62" s="129"/>
      <c r="I62" s="134"/>
      <c r="K62" s="2"/>
      <c r="L62" s="135"/>
      <c r="M62" s="145"/>
      <c r="O62" s="146"/>
    </row>
    <row r="63" spans="2:15" s="83" customFormat="1" ht="21" customHeight="1">
      <c r="B63" s="114">
        <v>110109</v>
      </c>
      <c r="C63" s="164" t="s">
        <v>76</v>
      </c>
      <c r="D63" s="165"/>
      <c r="E63" s="165"/>
      <c r="F63" s="165"/>
      <c r="G63" s="166"/>
      <c r="H63" s="129" t="s">
        <v>32</v>
      </c>
      <c r="I63" s="134">
        <v>18</v>
      </c>
      <c r="K63" s="144">
        <v>35.5</v>
      </c>
      <c r="L63" s="135">
        <f>K63*I63</f>
        <v>639</v>
      </c>
      <c r="M63" s="145"/>
      <c r="O63" s="146"/>
    </row>
    <row r="64" spans="2:15" s="83" customFormat="1" ht="21" customHeight="1">
      <c r="B64" s="114" t="s">
        <v>15</v>
      </c>
      <c r="C64" s="174" t="s">
        <v>75</v>
      </c>
      <c r="D64" s="175"/>
      <c r="E64" s="175"/>
      <c r="F64" s="175"/>
      <c r="G64" s="176"/>
      <c r="H64" s="129"/>
      <c r="I64" s="134"/>
      <c r="K64" s="144"/>
      <c r="L64" s="135"/>
      <c r="M64" s="145"/>
      <c r="O64" s="146"/>
    </row>
    <row r="65" spans="2:15" s="83" customFormat="1" ht="21" customHeight="1">
      <c r="B65" s="114"/>
      <c r="C65" s="174"/>
      <c r="D65" s="175"/>
      <c r="E65" s="175"/>
      <c r="F65" s="175"/>
      <c r="G65" s="176"/>
      <c r="H65" s="129"/>
      <c r="I65" s="134"/>
      <c r="K65" s="144"/>
      <c r="L65" s="135"/>
      <c r="M65" s="145"/>
      <c r="O65" s="146"/>
    </row>
    <row r="66" spans="2:15" s="83" customFormat="1" ht="21" customHeight="1">
      <c r="B66" s="114"/>
      <c r="C66" s="174"/>
      <c r="D66" s="175"/>
      <c r="E66" s="175"/>
      <c r="F66" s="175"/>
      <c r="G66" s="176"/>
      <c r="H66" s="129"/>
      <c r="I66" s="134"/>
      <c r="K66" s="2"/>
      <c r="L66" s="135"/>
      <c r="M66" s="145"/>
      <c r="N66" s="137"/>
      <c r="O66" s="146"/>
    </row>
    <row r="67" spans="2:15" s="83" customFormat="1" ht="21" customHeight="1">
      <c r="B67" s="148"/>
      <c r="C67" s="186"/>
      <c r="D67" s="187"/>
      <c r="E67" s="187"/>
      <c r="F67" s="187"/>
      <c r="G67" s="188"/>
      <c r="H67" s="149"/>
      <c r="I67" s="150"/>
      <c r="K67" s="2"/>
      <c r="M67" s="145">
        <f>B67</f>
        <v>0</v>
      </c>
      <c r="O67" s="146"/>
    </row>
    <row r="68" spans="2:15" ht="19.95" customHeight="1">
      <c r="B68" s="189" t="s">
        <v>77</v>
      </c>
      <c r="C68" s="189"/>
      <c r="D68" s="189"/>
      <c r="E68" s="189"/>
      <c r="F68" s="189"/>
      <c r="G68" s="189"/>
      <c r="H68" s="189"/>
      <c r="I68" s="2" t="s">
        <v>78</v>
      </c>
      <c r="L68" s="151">
        <f>SUM(L11:L67)</f>
        <v>65142.295300000005</v>
      </c>
    </row>
    <row r="69" spans="2:15" ht="19.95" customHeight="1">
      <c r="I69" s="2" t="s">
        <v>79</v>
      </c>
      <c r="L69" s="152">
        <f>(L68*0.25)</f>
        <v>16285.573825000001</v>
      </c>
    </row>
    <row r="70" spans="2:15" ht="19.95" customHeight="1">
      <c r="B70" s="191" t="s">
        <v>80</v>
      </c>
      <c r="C70" s="191"/>
      <c r="D70" s="191"/>
      <c r="E70" s="191"/>
      <c r="F70" s="191"/>
      <c r="G70" s="191"/>
      <c r="H70" s="191"/>
      <c r="I70" s="1" t="s">
        <v>81</v>
      </c>
      <c r="J70" s="1"/>
      <c r="K70" s="1"/>
      <c r="L70" s="153">
        <f>SUM(L68:L69)</f>
        <v>81427.869125000012</v>
      </c>
    </row>
    <row r="71" spans="2:15" ht="19.95" customHeight="1">
      <c r="B71" s="119">
        <v>150115</v>
      </c>
      <c r="C71" s="177" t="s">
        <v>31</v>
      </c>
      <c r="D71" s="178"/>
      <c r="E71" s="178"/>
      <c r="F71" s="178"/>
      <c r="G71" s="179"/>
      <c r="H71" s="131" t="s">
        <v>32</v>
      </c>
      <c r="I71" s="139">
        <v>661.6</v>
      </c>
      <c r="J71" s="140"/>
      <c r="K71" s="141">
        <v>17.89</v>
      </c>
      <c r="L71" s="142">
        <f>K71*I71</f>
        <v>11836.024000000001</v>
      </c>
    </row>
    <row r="72" spans="2:15" ht="19.95" customHeight="1">
      <c r="B72" s="120" t="s">
        <v>15</v>
      </c>
      <c r="C72" s="180" t="s">
        <v>33</v>
      </c>
      <c r="D72" s="181"/>
      <c r="E72" s="181"/>
      <c r="F72" s="181"/>
      <c r="G72" s="182"/>
      <c r="H72" s="131"/>
      <c r="I72" s="139"/>
      <c r="J72" s="140"/>
      <c r="K72" s="143"/>
      <c r="L72" s="142"/>
    </row>
    <row r="74" spans="2:15">
      <c r="B74" s="183" t="s">
        <v>82</v>
      </c>
      <c r="C74" s="183"/>
      <c r="D74" s="183"/>
      <c r="E74" s="183"/>
      <c r="F74" s="183"/>
      <c r="G74" s="183"/>
    </row>
  </sheetData>
  <mergeCells count="74">
    <mergeCell ref="B2:C4"/>
    <mergeCell ref="C9:G10"/>
    <mergeCell ref="B70:H70"/>
    <mergeCell ref="C71:G71"/>
    <mergeCell ref="C72:G72"/>
    <mergeCell ref="C57:G57"/>
    <mergeCell ref="C58:G58"/>
    <mergeCell ref="C49:G49"/>
    <mergeCell ref="C50:G50"/>
    <mergeCell ref="C51:G51"/>
    <mergeCell ref="C52:G52"/>
    <mergeCell ref="C53:G53"/>
    <mergeCell ref="C44:G44"/>
    <mergeCell ref="C45:G45"/>
    <mergeCell ref="C46:G46"/>
    <mergeCell ref="C47:G47"/>
    <mergeCell ref="B74:G74"/>
    <mergeCell ref="B9:B10"/>
    <mergeCell ref="H9:H10"/>
    <mergeCell ref="C64:G64"/>
    <mergeCell ref="C65:G65"/>
    <mergeCell ref="C66:G66"/>
    <mergeCell ref="C67:G67"/>
    <mergeCell ref="B68:H68"/>
    <mergeCell ref="C59:G59"/>
    <mergeCell ref="C60:G60"/>
    <mergeCell ref="C61:G61"/>
    <mergeCell ref="C62:G62"/>
    <mergeCell ref="C63:G63"/>
    <mergeCell ref="C54:G54"/>
    <mergeCell ref="C55:G55"/>
    <mergeCell ref="C56:G56"/>
    <mergeCell ref="C48:G48"/>
    <mergeCell ref="C39:G39"/>
    <mergeCell ref="C40:G40"/>
    <mergeCell ref="C41:G41"/>
    <mergeCell ref="C42:G42"/>
    <mergeCell ref="C43:G43"/>
    <mergeCell ref="C34:G34"/>
    <mergeCell ref="C35:G35"/>
    <mergeCell ref="C36:G36"/>
    <mergeCell ref="C37:G37"/>
    <mergeCell ref="C38:G38"/>
    <mergeCell ref="C29:G29"/>
    <mergeCell ref="C30:G30"/>
    <mergeCell ref="C31:G31"/>
    <mergeCell ref="C32:G32"/>
    <mergeCell ref="C33:G33"/>
    <mergeCell ref="C24:G24"/>
    <mergeCell ref="C25:G25"/>
    <mergeCell ref="C26:G26"/>
    <mergeCell ref="C27:G27"/>
    <mergeCell ref="C28:G28"/>
    <mergeCell ref="C19:G19"/>
    <mergeCell ref="C20:G20"/>
    <mergeCell ref="C21:G21"/>
    <mergeCell ref="C22:G22"/>
    <mergeCell ref="C23:G23"/>
    <mergeCell ref="C14:G14"/>
    <mergeCell ref="C15:G15"/>
    <mergeCell ref="C16:G16"/>
    <mergeCell ref="C17:G17"/>
    <mergeCell ref="C18:G18"/>
    <mergeCell ref="H6:I6"/>
    <mergeCell ref="H7:I7"/>
    <mergeCell ref="C11:G11"/>
    <mergeCell ref="C12:G12"/>
    <mergeCell ref="C13:G13"/>
    <mergeCell ref="I9:I10"/>
    <mergeCell ref="D2:F2"/>
    <mergeCell ref="G2:I2"/>
    <mergeCell ref="D3:F3"/>
    <mergeCell ref="G3:I3"/>
    <mergeCell ref="G4:I4"/>
  </mergeCells>
  <printOptions horizontalCentered="1"/>
  <pageMargins left="0.39305555555555599" right="0.118055555555556" top="0.118055555555556" bottom="0.118055555555556" header="0.51180555555555596" footer="0.51180555555555596"/>
  <pageSetup paperSize="9" scale="76" firstPageNumber="0" fitToHeight="0" orientation="portrait" useFirstPageNumber="1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8"/>
  <sheetViews>
    <sheetView showGridLines="0" tabSelected="1" topLeftCell="A55" workbookViewId="0">
      <selection activeCell="F11" sqref="F11"/>
    </sheetView>
  </sheetViews>
  <sheetFormatPr defaultColWidth="9.109375" defaultRowHeight="13.2"/>
  <cols>
    <col min="1" max="1" width="11.44140625" style="3" customWidth="1"/>
    <col min="2" max="2" width="53.109375" style="4" customWidth="1"/>
    <col min="3" max="3" width="12.6640625" style="3" customWidth="1"/>
    <col min="4" max="6" width="12.6640625" style="5" customWidth="1"/>
    <col min="7" max="16384" width="9.109375" style="2"/>
  </cols>
  <sheetData>
    <row r="1" spans="1:6" ht="15" customHeight="1">
      <c r="A1" s="204"/>
      <c r="B1" s="192" t="s">
        <v>83</v>
      </c>
      <c r="C1" s="192"/>
      <c r="D1" s="192"/>
      <c r="E1" s="192"/>
      <c r="F1" s="192"/>
    </row>
    <row r="2" spans="1:6" ht="15" customHeight="1">
      <c r="A2" s="205"/>
      <c r="B2" s="192" t="s">
        <v>84</v>
      </c>
      <c r="C2" s="192"/>
      <c r="D2" s="192"/>
      <c r="E2" s="192"/>
      <c r="F2" s="192"/>
    </row>
    <row r="3" spans="1:6" ht="15" customHeight="1">
      <c r="A3" s="205"/>
      <c r="B3" s="207" t="s">
        <v>85</v>
      </c>
      <c r="C3" s="207"/>
      <c r="D3" s="207"/>
      <c r="E3" s="207"/>
      <c r="F3" s="208"/>
    </row>
    <row r="4" spans="1:6" ht="15" customHeight="1">
      <c r="A4" s="206"/>
      <c r="B4" s="209"/>
      <c r="C4" s="209"/>
      <c r="D4" s="209"/>
      <c r="E4" s="209"/>
      <c r="F4" s="210"/>
    </row>
    <row r="5" spans="1:6" s="1" customFormat="1" ht="12" customHeight="1">
      <c r="A5" s="61" t="s">
        <v>86</v>
      </c>
      <c r="B5" s="62" t="s">
        <v>87</v>
      </c>
      <c r="C5" s="62" t="s">
        <v>88</v>
      </c>
      <c r="D5" s="63" t="s">
        <v>89</v>
      </c>
      <c r="E5" s="63" t="s">
        <v>90</v>
      </c>
      <c r="F5" s="78" t="s">
        <v>91</v>
      </c>
    </row>
    <row r="6" spans="1:6" s="1" customFormat="1" ht="12" customHeight="1">
      <c r="A6" s="12">
        <v>1</v>
      </c>
      <c r="B6" s="193" t="str">
        <f>ORÇ!C11</f>
        <v>1-DEMOLIÇÃO MANUAL DE CONCRETO ARMADO</v>
      </c>
      <c r="C6" s="194"/>
      <c r="D6" s="194"/>
      <c r="E6" s="194"/>
      <c r="F6" s="195"/>
    </row>
    <row r="7" spans="1:6" ht="12" customHeight="1">
      <c r="A7" s="64">
        <f>ORÇ!B11</f>
        <v>25004</v>
      </c>
      <c r="B7" s="65"/>
      <c r="C7" s="66" t="s">
        <v>14</v>
      </c>
      <c r="D7" s="67">
        <v>0.1</v>
      </c>
      <c r="E7" s="79"/>
      <c r="F7" s="80">
        <f>E7*D7</f>
        <v>0</v>
      </c>
    </row>
    <row r="8" spans="1:6" ht="12" customHeight="1">
      <c r="A8" s="12" t="s">
        <v>15</v>
      </c>
      <c r="B8" s="68"/>
      <c r="C8" s="13"/>
      <c r="D8" s="69"/>
      <c r="E8" s="81" t="s">
        <v>92</v>
      </c>
      <c r="F8" s="82">
        <f>SUM(F7:F7)</f>
        <v>0</v>
      </c>
    </row>
    <row r="9" spans="1:6" ht="12" customHeight="1">
      <c r="A9" s="12">
        <v>2</v>
      </c>
      <c r="B9" s="193" t="str">
        <f>ORÇ!C13</f>
        <v>2-ESCAVAÇÃO MANUAL,  PROFUNDIDADE IGUAL OU INFERIOR A 1,50M</v>
      </c>
      <c r="C9" s="194"/>
      <c r="D9" s="194"/>
      <c r="E9" s="194"/>
      <c r="F9" s="195"/>
    </row>
    <row r="10" spans="1:6" ht="12" customHeight="1">
      <c r="A10" s="64">
        <f>ORÇ!B13</f>
        <v>10401</v>
      </c>
      <c r="B10" s="65"/>
      <c r="C10" s="66" t="s">
        <v>14</v>
      </c>
      <c r="D10" s="67">
        <v>0.5</v>
      </c>
      <c r="E10" s="83"/>
      <c r="F10" s="80">
        <f>E10*D10</f>
        <v>0</v>
      </c>
    </row>
    <row r="11" spans="1:6" ht="12" customHeight="1">
      <c r="A11" s="12" t="s">
        <v>15</v>
      </c>
      <c r="B11" s="68"/>
      <c r="C11" s="13"/>
      <c r="D11" s="69"/>
      <c r="E11" s="81" t="s">
        <v>92</v>
      </c>
      <c r="F11" s="82"/>
    </row>
    <row r="12" spans="1:6" ht="12" customHeight="1">
      <c r="A12" s="12">
        <v>3</v>
      </c>
      <c r="B12" s="193" t="str">
        <f>ORÇ!C15</f>
        <v>3-REM. ENTULHO COM CAÇAMBA METÁLICA, INCL. CARGA MANUAL E DESCARGA EM BOTA-FORA</v>
      </c>
      <c r="C12" s="194"/>
      <c r="D12" s="194"/>
      <c r="E12" s="194"/>
      <c r="F12" s="195"/>
    </row>
    <row r="13" spans="1:6" s="1" customFormat="1" ht="12" customHeight="1">
      <c r="A13" s="64">
        <f>ORÇ!B15</f>
        <v>10107</v>
      </c>
      <c r="B13" s="65"/>
      <c r="C13" s="66" t="s">
        <v>14</v>
      </c>
      <c r="D13" s="67">
        <f>ORÇ!I15</f>
        <v>7.37</v>
      </c>
      <c r="E13" s="79"/>
      <c r="F13" s="80">
        <f>E13*D13</f>
        <v>0</v>
      </c>
    </row>
    <row r="14" spans="1:6" s="1" customFormat="1" ht="12" customHeight="1">
      <c r="A14" s="12" t="s">
        <v>15</v>
      </c>
      <c r="B14" s="68"/>
      <c r="C14" s="13"/>
      <c r="D14" s="69"/>
      <c r="E14" s="81" t="s">
        <v>92</v>
      </c>
      <c r="F14" s="82"/>
    </row>
    <row r="15" spans="1:6" ht="12" customHeight="1">
      <c r="A15" s="12">
        <v>4</v>
      </c>
      <c r="B15" s="193" t="str">
        <f>ORÇ!C17</f>
        <v>4-CONCRETO FCK=20,0MPA - VIRADO NA OBRA</v>
      </c>
      <c r="C15" s="194"/>
      <c r="D15" s="194"/>
      <c r="E15" s="194"/>
      <c r="F15" s="195"/>
    </row>
    <row r="16" spans="1:6" ht="12" customHeight="1">
      <c r="A16" s="64">
        <f>ORÇ!B17</f>
        <v>20506</v>
      </c>
      <c r="B16" s="65"/>
      <c r="C16" s="66" t="s">
        <v>14</v>
      </c>
      <c r="D16" s="67">
        <f>ORÇ!I17</f>
        <v>0.5</v>
      </c>
      <c r="E16" s="79"/>
      <c r="F16" s="80">
        <f>E16*D16</f>
        <v>0</v>
      </c>
    </row>
    <row r="17" spans="1:6" s="1" customFormat="1" ht="12" customHeight="1">
      <c r="A17" s="12" t="s">
        <v>15</v>
      </c>
      <c r="B17" s="68"/>
      <c r="C17" s="13"/>
      <c r="D17" s="69"/>
      <c r="E17" s="81" t="s">
        <v>92</v>
      </c>
      <c r="F17" s="82">
        <f>SUM(F16:F16)</f>
        <v>0</v>
      </c>
    </row>
    <row r="18" spans="1:6" s="1" customFormat="1" ht="12" customHeight="1">
      <c r="A18" s="22">
        <v>5</v>
      </c>
      <c r="B18" s="196" t="str">
        <f>ORÇ!C19</f>
        <v>5-ARMADURA EM AÇO CA-50</v>
      </c>
      <c r="C18" s="197"/>
      <c r="D18" s="197"/>
      <c r="E18" s="197"/>
      <c r="F18" s="198"/>
    </row>
    <row r="19" spans="1:6" s="1" customFormat="1" ht="12" customHeight="1">
      <c r="A19" s="70">
        <f>ORÇ!B19</f>
        <v>20404</v>
      </c>
      <c r="B19" s="71"/>
      <c r="C19" s="72" t="s">
        <v>23</v>
      </c>
      <c r="D19" s="67">
        <f>ORÇ!I19</f>
        <v>34.92</v>
      </c>
      <c r="E19" s="84"/>
      <c r="F19" s="85">
        <f>E19*D19</f>
        <v>0</v>
      </c>
    </row>
    <row r="20" spans="1:6" s="1" customFormat="1" ht="12" customHeight="1">
      <c r="A20" s="22" t="s">
        <v>15</v>
      </c>
      <c r="B20" s="73"/>
      <c r="C20" s="74"/>
      <c r="D20" s="75"/>
      <c r="E20" s="86" t="s">
        <v>92</v>
      </c>
      <c r="F20" s="87">
        <f>SUM(F19:F19)</f>
        <v>0</v>
      </c>
    </row>
    <row r="21" spans="1:6" s="1" customFormat="1" ht="12" customHeight="1">
      <c r="A21" s="12">
        <v>6</v>
      </c>
      <c r="B21" s="193" t="str">
        <f>ORÇ!C21</f>
        <v>6-PERFIL DE AÇO W  310 X117,0</v>
      </c>
      <c r="C21" s="199"/>
      <c r="D21" s="199"/>
      <c r="E21" s="199"/>
      <c r="F21" s="200"/>
    </row>
    <row r="22" spans="1:6" s="1" customFormat="1" ht="12" customHeight="1">
      <c r="A22" s="64" t="str">
        <f>ORÇ!B21</f>
        <v xml:space="preserve">COTAÇÃO </v>
      </c>
      <c r="B22" s="65"/>
      <c r="C22" s="76" t="s">
        <v>61</v>
      </c>
      <c r="D22" s="67">
        <f>ORÇ!I21</f>
        <v>15.4</v>
      </c>
      <c r="E22" s="79"/>
      <c r="F22" s="80">
        <f>E22*D22</f>
        <v>0</v>
      </c>
    </row>
    <row r="23" spans="1:6" s="1" customFormat="1" ht="12" customHeight="1">
      <c r="A23" s="12" t="s">
        <v>15</v>
      </c>
      <c r="B23" s="68"/>
      <c r="C23" s="13"/>
      <c r="D23" s="69"/>
      <c r="E23" s="81" t="s">
        <v>92</v>
      </c>
      <c r="F23" s="82">
        <f>SUM(F22:F22)</f>
        <v>0</v>
      </c>
    </row>
    <row r="24" spans="1:6" s="1" customFormat="1" ht="12" customHeight="1">
      <c r="A24" s="12">
        <v>7</v>
      </c>
      <c r="B24" s="193" t="str">
        <f>ORÇ!C23</f>
        <v>7-PERFIL DE AÇO W 310X 44,5</v>
      </c>
      <c r="C24" s="194"/>
      <c r="D24" s="194"/>
      <c r="E24" s="194"/>
      <c r="F24" s="195"/>
    </row>
    <row r="25" spans="1:6" s="1" customFormat="1" ht="12" customHeight="1">
      <c r="A25" s="64" t="str">
        <f>ORÇ!B23</f>
        <v xml:space="preserve">COTAÇÃO </v>
      </c>
      <c r="B25" s="65"/>
      <c r="C25" s="76" t="s">
        <v>61</v>
      </c>
      <c r="D25" s="67">
        <f>ORÇ!I23</f>
        <v>12</v>
      </c>
      <c r="E25" s="79"/>
      <c r="F25" s="80"/>
    </row>
    <row r="26" spans="1:6" s="1" customFormat="1" ht="12" customHeight="1">
      <c r="A26" s="12" t="s">
        <v>15</v>
      </c>
      <c r="B26" s="68"/>
      <c r="C26" s="13"/>
      <c r="D26" s="69"/>
      <c r="E26" s="81" t="s">
        <v>92</v>
      </c>
      <c r="F26" s="82">
        <f>SUM(F25:F25)</f>
        <v>0</v>
      </c>
    </row>
    <row r="27" spans="1:6" s="1" customFormat="1" ht="12" customHeight="1">
      <c r="A27" s="12">
        <v>8</v>
      </c>
      <c r="B27" s="193" t="str">
        <f>ORÇ!C25</f>
        <v>8-TINTA ACRÍLICA - CONCRETO OU REBOCO SEM MASSA CORRIDA</v>
      </c>
      <c r="C27" s="194"/>
      <c r="D27" s="194"/>
      <c r="E27" s="194"/>
      <c r="F27" s="195"/>
    </row>
    <row r="28" spans="1:6" s="1" customFormat="1" ht="12" customHeight="1">
      <c r="A28" s="64">
        <f>ORÇ!B25</f>
        <v>150115</v>
      </c>
      <c r="B28" s="65"/>
      <c r="C28" s="76" t="s">
        <v>32</v>
      </c>
      <c r="D28" s="67">
        <f>ORÇ!I25</f>
        <v>661.6</v>
      </c>
      <c r="E28" s="79"/>
      <c r="F28" s="80">
        <f>E28*D28</f>
        <v>0</v>
      </c>
    </row>
    <row r="29" spans="1:6" s="1" customFormat="1" ht="12" customHeight="1">
      <c r="A29" s="12" t="s">
        <v>15</v>
      </c>
      <c r="B29" s="68"/>
      <c r="C29" s="13"/>
      <c r="D29" s="69"/>
      <c r="E29" s="81" t="s">
        <v>92</v>
      </c>
      <c r="F29" s="82">
        <f>SUM(F28:F28)</f>
        <v>0</v>
      </c>
    </row>
    <row r="30" spans="1:6" s="1" customFormat="1" ht="12" customHeight="1">
      <c r="A30" s="12">
        <v>9</v>
      </c>
      <c r="B30" s="193" t="str">
        <f>ORÇ!C27</f>
        <v>9-TINTA ESMALTE SINTÉTICO - CONCRETO OU REBOCO SEM MASSA CORRIDA</v>
      </c>
      <c r="C30" s="194"/>
      <c r="D30" s="194"/>
      <c r="E30" s="194"/>
      <c r="F30" s="195"/>
    </row>
    <row r="31" spans="1:6" s="1" customFormat="1" ht="12" customHeight="1">
      <c r="A31" s="64">
        <f>ORÇ!B27</f>
        <v>150123</v>
      </c>
      <c r="B31" s="65"/>
      <c r="C31" s="76" t="s">
        <v>32</v>
      </c>
      <c r="D31" s="67">
        <f>ORÇ!I27</f>
        <v>332.44</v>
      </c>
      <c r="E31" s="79"/>
      <c r="F31" s="80">
        <f>E31*D31</f>
        <v>0</v>
      </c>
    </row>
    <row r="32" spans="1:6" s="1" customFormat="1" ht="12" customHeight="1">
      <c r="A32" s="12" t="s">
        <v>15</v>
      </c>
      <c r="B32" s="68"/>
      <c r="C32" s="13"/>
      <c r="D32" s="69"/>
      <c r="E32" s="81" t="s">
        <v>92</v>
      </c>
      <c r="F32" s="82">
        <f>SUM(F31:F31)</f>
        <v>0</v>
      </c>
    </row>
    <row r="33" spans="1:6" s="1" customFormat="1" ht="12" customHeight="1">
      <c r="A33" s="12">
        <v>10</v>
      </c>
      <c r="B33" s="193" t="str">
        <f>ORÇ!C29</f>
        <v>10-CIMBRAMENTO PARA ALTURAS ENTRE 3,01M E 7,00M</v>
      </c>
      <c r="C33" s="194"/>
      <c r="D33" s="194"/>
      <c r="E33" s="194"/>
      <c r="F33" s="195"/>
    </row>
    <row r="34" spans="1:6" s="1" customFormat="1" ht="12" customHeight="1">
      <c r="A34" s="64" t="str">
        <f>ORÇ!B29</f>
        <v>03.01.005</v>
      </c>
      <c r="B34" s="65"/>
      <c r="C34" s="76" t="s">
        <v>14</v>
      </c>
      <c r="D34" s="67">
        <v>46.4</v>
      </c>
      <c r="E34" s="79"/>
      <c r="F34" s="80">
        <f>E34*D34</f>
        <v>0</v>
      </c>
    </row>
    <row r="35" spans="1:6" s="1" customFormat="1" ht="12" customHeight="1">
      <c r="A35" s="12" t="s">
        <v>38</v>
      </c>
      <c r="B35" s="68"/>
      <c r="C35" s="13"/>
      <c r="D35" s="69"/>
      <c r="E35" s="81" t="s">
        <v>92</v>
      </c>
      <c r="F35" s="82">
        <f>SUM(F34:F34)</f>
        <v>0</v>
      </c>
    </row>
    <row r="36" spans="1:6" s="1" customFormat="1" ht="12" customHeight="1">
      <c r="A36" s="12">
        <v>11</v>
      </c>
      <c r="B36" s="193" t="str">
        <f>ORÇ!C31</f>
        <v>11-REVISÃO GERAL DE TELHADOS, INCLUSIVE TOMADA DE GOTEIRA</v>
      </c>
      <c r="C36" s="194"/>
      <c r="D36" s="194"/>
      <c r="E36" s="194"/>
      <c r="F36" s="195"/>
    </row>
    <row r="37" spans="1:6" s="1" customFormat="1" ht="12" customHeight="1">
      <c r="A37" s="64">
        <f>ORÇ!B31</f>
        <v>68001</v>
      </c>
      <c r="B37" s="65"/>
      <c r="C37" s="76" t="s">
        <v>32</v>
      </c>
      <c r="D37" s="67">
        <v>447.74</v>
      </c>
      <c r="E37" s="79"/>
      <c r="F37" s="80">
        <f>E37*D37</f>
        <v>0</v>
      </c>
    </row>
    <row r="38" spans="1:6" s="1" customFormat="1" ht="12" customHeight="1">
      <c r="A38" s="12" t="s">
        <v>15</v>
      </c>
      <c r="B38" s="68"/>
      <c r="C38" s="13"/>
      <c r="D38" s="69"/>
      <c r="E38" s="81" t="s">
        <v>92</v>
      </c>
      <c r="F38" s="82">
        <f>SUM(F37:F37)</f>
        <v>0</v>
      </c>
    </row>
    <row r="39" spans="1:6" s="1" customFormat="1" ht="12" customHeight="1">
      <c r="A39" s="12">
        <v>12</v>
      </c>
      <c r="B39" s="193" t="str">
        <f>ORÇ!C33</f>
        <v>12-DEMOLIÇÃO DE REVESTIMENTO CERÂMICO OU SIMILAR</v>
      </c>
      <c r="C39" s="194"/>
      <c r="D39" s="194"/>
      <c r="E39" s="194"/>
      <c r="F39" s="195"/>
    </row>
    <row r="40" spans="1:6" s="1" customFormat="1" ht="12" customHeight="1">
      <c r="A40" s="64">
        <f>ORÇ!B33</f>
        <v>115005</v>
      </c>
      <c r="B40" s="65"/>
      <c r="C40" s="76" t="s">
        <v>32</v>
      </c>
      <c r="D40" s="67">
        <v>145.52000000000001</v>
      </c>
      <c r="E40" s="79"/>
      <c r="F40" s="80">
        <f>E40*D40</f>
        <v>0</v>
      </c>
    </row>
    <row r="41" spans="1:6" s="1" customFormat="1" ht="12" customHeight="1">
      <c r="A41" s="12" t="s">
        <v>15</v>
      </c>
      <c r="B41" s="68"/>
      <c r="C41" s="13"/>
      <c r="D41" s="69"/>
      <c r="E41" s="81" t="s">
        <v>92</v>
      </c>
      <c r="F41" s="82">
        <f>SUM(F40:F40)</f>
        <v>0</v>
      </c>
    </row>
    <row r="42" spans="1:6" s="1" customFormat="1" ht="12" customHeight="1">
      <c r="A42" s="12">
        <v>13</v>
      </c>
      <c r="B42" s="193" t="str">
        <f>ORÇ!C35</f>
        <v>13-Ceramica esmaltada 10x10cm - branco,areia,bege,ocre,cinza</v>
      </c>
      <c r="C42" s="194"/>
      <c r="D42" s="194"/>
      <c r="E42" s="194"/>
      <c r="F42" s="195"/>
    </row>
    <row r="43" spans="1:6" s="1" customFormat="1" ht="12" customHeight="1">
      <c r="A43" s="64" t="str">
        <f>ORÇ!B35</f>
        <v>12.02.014</v>
      </c>
      <c r="B43" s="65"/>
      <c r="C43" s="76" t="s">
        <v>32</v>
      </c>
      <c r="D43" s="67">
        <v>30.44</v>
      </c>
      <c r="E43" s="79"/>
      <c r="F43" s="80">
        <f>E43*D43</f>
        <v>0</v>
      </c>
    </row>
    <row r="44" spans="1:6" s="1" customFormat="1" ht="12" customHeight="1">
      <c r="A44" s="12" t="s">
        <v>38</v>
      </c>
      <c r="B44" s="68"/>
      <c r="C44" s="13"/>
      <c r="D44" s="69"/>
      <c r="E44" s="81" t="s">
        <v>92</v>
      </c>
      <c r="F44" s="82">
        <f>SUM(F43:F43)</f>
        <v>0</v>
      </c>
    </row>
    <row r="45" spans="1:6" s="1" customFormat="1" ht="12" customHeight="1">
      <c r="A45" s="12">
        <v>14</v>
      </c>
      <c r="B45" s="193" t="str">
        <f>ORÇ!C37</f>
        <v>14-Serviços - hidráulica</v>
      </c>
      <c r="C45" s="194"/>
      <c r="D45" s="194"/>
      <c r="E45" s="194"/>
      <c r="F45" s="195"/>
    </row>
    <row r="46" spans="1:6" s="1" customFormat="1" ht="12" customHeight="1">
      <c r="A46" s="64" t="str">
        <f>ORÇ!B37</f>
        <v>16.19.099</v>
      </c>
      <c r="B46" s="65"/>
      <c r="C46" s="76" t="s">
        <v>49</v>
      </c>
      <c r="D46" s="67">
        <v>1</v>
      </c>
      <c r="E46" s="79"/>
      <c r="F46" s="80">
        <f>E46*D46</f>
        <v>0</v>
      </c>
    </row>
    <row r="47" spans="1:6" s="1" customFormat="1" ht="12" customHeight="1">
      <c r="A47" s="12" t="s">
        <v>38</v>
      </c>
      <c r="B47" s="68"/>
      <c r="C47" s="13"/>
      <c r="D47" s="69"/>
      <c r="E47" s="81" t="s">
        <v>92</v>
      </c>
      <c r="F47" s="82">
        <f>SUM(F46:F46)</f>
        <v>0</v>
      </c>
    </row>
    <row r="48" spans="1:6" s="1" customFormat="1" ht="12" customHeight="1">
      <c r="A48" s="12">
        <v>15</v>
      </c>
      <c r="B48" s="193" t="str">
        <f>ORÇ!C39</f>
        <v>15-Revestimento com azulejos lisos, branco brilhante</v>
      </c>
      <c r="C48" s="194"/>
      <c r="D48" s="194"/>
      <c r="E48" s="194"/>
      <c r="F48" s="195"/>
    </row>
    <row r="49" spans="1:6" s="1" customFormat="1" ht="12" customHeight="1">
      <c r="A49" s="64" t="str">
        <f>ORÇ!B39</f>
        <v>12.02.036</v>
      </c>
      <c r="B49" s="65"/>
      <c r="C49" s="76" t="s">
        <v>32</v>
      </c>
      <c r="D49" s="67">
        <v>118</v>
      </c>
      <c r="E49" s="79"/>
      <c r="F49" s="80">
        <f>E49*D49</f>
        <v>0</v>
      </c>
    </row>
    <row r="50" spans="1:6" s="1" customFormat="1" ht="12" customHeight="1">
      <c r="A50" s="12" t="s">
        <v>38</v>
      </c>
      <c r="B50" s="68"/>
      <c r="C50" s="13"/>
      <c r="D50" s="69"/>
      <c r="E50" s="81" t="s">
        <v>92</v>
      </c>
      <c r="F50" s="82">
        <f>SUM(F49:F49)</f>
        <v>0</v>
      </c>
    </row>
    <row r="51" spans="1:6" s="1" customFormat="1" ht="12" customHeight="1">
      <c r="A51" s="12">
        <v>16</v>
      </c>
      <c r="B51" s="193" t="str">
        <f>ORÇ!C41</f>
        <v>16-Co-31 corrimão simples aço inox fornecido e instalado</v>
      </c>
      <c r="C51" s="194"/>
      <c r="D51" s="194"/>
      <c r="E51" s="194"/>
      <c r="F51" s="195"/>
    </row>
    <row r="52" spans="1:6" s="1" customFormat="1" ht="12" customHeight="1">
      <c r="A52" s="64" t="str">
        <f>ORÇ!B41</f>
        <v>06.03.082</v>
      </c>
      <c r="B52" s="65"/>
      <c r="C52" s="76" t="s">
        <v>61</v>
      </c>
      <c r="D52" s="67">
        <v>17</v>
      </c>
      <c r="E52" s="79"/>
      <c r="F52" s="80">
        <f>E52*D52</f>
        <v>0</v>
      </c>
    </row>
    <row r="53" spans="1:6" s="1" customFormat="1" ht="12" customHeight="1">
      <c r="A53" s="12" t="s">
        <v>38</v>
      </c>
      <c r="B53" s="68"/>
      <c r="C53" s="13"/>
      <c r="D53" s="69"/>
      <c r="E53" s="81" t="s">
        <v>92</v>
      </c>
      <c r="F53" s="82">
        <f>SUM(F52:F52)</f>
        <v>0</v>
      </c>
    </row>
    <row r="54" spans="1:6" s="1" customFormat="1" ht="12" customHeight="1">
      <c r="A54" s="12">
        <v>17</v>
      </c>
      <c r="B54" s="193" t="s">
        <v>56</v>
      </c>
      <c r="C54" s="194"/>
      <c r="D54" s="194"/>
      <c r="E54" s="194"/>
      <c r="F54" s="195"/>
    </row>
    <row r="55" spans="1:6" s="1" customFormat="1" ht="12" customHeight="1">
      <c r="A55" s="64"/>
      <c r="B55" s="65"/>
      <c r="C55" s="76" t="s">
        <v>32</v>
      </c>
      <c r="D55" s="67">
        <v>35.64</v>
      </c>
      <c r="E55" s="79"/>
      <c r="F55" s="80">
        <f>E55*D55</f>
        <v>0</v>
      </c>
    </row>
    <row r="56" spans="1:6" s="1" customFormat="1" ht="12" customHeight="1">
      <c r="A56" s="12" t="s">
        <v>15</v>
      </c>
      <c r="B56" s="68"/>
      <c r="C56" s="13"/>
      <c r="D56" s="69"/>
      <c r="E56" s="81" t="s">
        <v>92</v>
      </c>
      <c r="F56" s="82">
        <f>SUM(F55:F55)</f>
        <v>0</v>
      </c>
    </row>
    <row r="57" spans="1:6" s="1" customFormat="1" ht="12" customHeight="1">
      <c r="A57" s="12">
        <v>18</v>
      </c>
      <c r="B57" s="193" t="str">
        <f>ORÇ!C45</f>
        <v>18-ESMALTE SINTÉTICO - ESQUADRIAS E PEÇAS DE SERRALHERIA</v>
      </c>
      <c r="C57" s="194"/>
      <c r="D57" s="194"/>
      <c r="E57" s="194"/>
      <c r="F57" s="195"/>
    </row>
    <row r="58" spans="1:6" s="1" customFormat="1" ht="12" customHeight="1">
      <c r="A58" s="64">
        <f>ORÇ!B45</f>
        <v>150310</v>
      </c>
      <c r="B58" s="65"/>
      <c r="C58" s="76" t="s">
        <v>32</v>
      </c>
      <c r="D58" s="67">
        <v>12.6</v>
      </c>
      <c r="E58" s="79"/>
      <c r="F58" s="80">
        <f>E58*D58</f>
        <v>0</v>
      </c>
    </row>
    <row r="59" spans="1:6" s="1" customFormat="1" ht="12" customHeight="1">
      <c r="A59" s="12" t="s">
        <v>15</v>
      </c>
      <c r="B59" s="68"/>
      <c r="C59" s="13"/>
      <c r="D59" s="69"/>
      <c r="E59" s="81" t="s">
        <v>92</v>
      </c>
      <c r="F59" s="82">
        <f>SUM(F58:F58)</f>
        <v>0</v>
      </c>
    </row>
    <row r="60" spans="1:6" s="1" customFormat="1" ht="12" customHeight="1">
      <c r="A60" s="12">
        <v>19</v>
      </c>
      <c r="B60" s="193" t="str">
        <f>ORÇ!C47</f>
        <v>19-CABO 6,00MM2 - ISOLAMENTO PARA 0,7KV - CLASSE 4 - FLEXÍVEL</v>
      </c>
      <c r="C60" s="194"/>
      <c r="D60" s="194"/>
      <c r="E60" s="194"/>
      <c r="F60" s="195"/>
    </row>
    <row r="61" spans="1:6" s="1" customFormat="1" ht="12" customHeight="1">
      <c r="A61" s="64">
        <f>ORÇ!B47</f>
        <v>90307</v>
      </c>
      <c r="B61" s="65"/>
      <c r="C61" s="76" t="s">
        <v>61</v>
      </c>
      <c r="D61" s="67">
        <v>200</v>
      </c>
      <c r="E61" s="79"/>
      <c r="F61" s="80">
        <f>E61*D61</f>
        <v>0</v>
      </c>
    </row>
    <row r="62" spans="1:6" s="1" customFormat="1" ht="12" customHeight="1">
      <c r="A62" s="77" t="s">
        <v>62</v>
      </c>
      <c r="B62" s="68"/>
      <c r="C62" s="13"/>
      <c r="D62" s="69"/>
      <c r="E62" s="81" t="s">
        <v>92</v>
      </c>
      <c r="F62" s="82">
        <f>SUM(F61:F61)</f>
        <v>0</v>
      </c>
    </row>
    <row r="63" spans="1:6" s="1" customFormat="1" ht="12" customHeight="1">
      <c r="A63" s="12">
        <v>20</v>
      </c>
      <c r="B63" s="193" t="str">
        <f>ORÇ!C49</f>
        <v xml:space="preserve">20-LUMINÁRIA COM.DE SOBREPOR C/DIFUSOR TRANSPARENTE OU FOSCO </v>
      </c>
      <c r="C63" s="194"/>
      <c r="D63" s="194"/>
      <c r="E63" s="194"/>
      <c r="F63" s="195"/>
    </row>
    <row r="64" spans="1:6" s="1" customFormat="1" ht="12" customHeight="1">
      <c r="A64" s="64">
        <f>ORÇ!B49</f>
        <v>90951</v>
      </c>
      <c r="B64" s="65"/>
      <c r="C64" s="76" t="s">
        <v>11</v>
      </c>
      <c r="D64" s="67">
        <v>32</v>
      </c>
      <c r="E64" s="79"/>
      <c r="F64" s="80">
        <f>E64*D64</f>
        <v>0</v>
      </c>
    </row>
    <row r="65" spans="1:6" s="1" customFormat="1" ht="12" customHeight="1">
      <c r="A65" s="12" t="s">
        <v>15</v>
      </c>
      <c r="B65" s="68"/>
      <c r="C65" s="13"/>
      <c r="D65" s="69"/>
      <c r="E65" s="81" t="s">
        <v>92</v>
      </c>
      <c r="F65" s="82">
        <f>SUM(F64:F64)</f>
        <v>0</v>
      </c>
    </row>
    <row r="66" spans="1:6" s="1" customFormat="1" ht="12" customHeight="1">
      <c r="A66" s="12">
        <v>21</v>
      </c>
      <c r="B66" s="193" t="str">
        <f>ORÇ!C51</f>
        <v>21-MINI DISJUNTOR - TIPO EUROPEU (IEC) - BIPOLAR 6/25A</v>
      </c>
      <c r="C66" s="194"/>
      <c r="D66" s="194"/>
      <c r="E66" s="194"/>
      <c r="F66" s="195"/>
    </row>
    <row r="67" spans="1:6" s="1" customFormat="1" ht="12" customHeight="1">
      <c r="A67" s="64">
        <f>ORÇ!B51</f>
        <v>90812</v>
      </c>
      <c r="B67" s="65"/>
      <c r="C67" s="76" t="s">
        <v>11</v>
      </c>
      <c r="D67" s="67">
        <v>6</v>
      </c>
      <c r="E67" s="79"/>
      <c r="F67" s="80">
        <f>E67*D67</f>
        <v>0</v>
      </c>
    </row>
    <row r="68" spans="1:6" s="1" customFormat="1" ht="12" customHeight="1">
      <c r="A68" s="12" t="s">
        <v>15</v>
      </c>
      <c r="B68" s="68"/>
      <c r="C68" s="13"/>
      <c r="D68" s="69"/>
      <c r="E68" s="81" t="s">
        <v>92</v>
      </c>
      <c r="F68" s="82">
        <f>SUM(F67:F67)</f>
        <v>0</v>
      </c>
    </row>
    <row r="69" spans="1:6" s="1" customFormat="1" ht="12" customHeight="1">
      <c r="A69" s="12">
        <v>22</v>
      </c>
      <c r="B69" s="193" t="str">
        <f>ORÇ!C53</f>
        <v>22-BLOCOS VAZADOS DE CONCRETO - 14CM</v>
      </c>
      <c r="C69" s="194"/>
      <c r="D69" s="194"/>
      <c r="E69" s="194"/>
      <c r="F69" s="195"/>
    </row>
    <row r="70" spans="1:6" s="1" customFormat="1" ht="12" customHeight="1">
      <c r="A70" s="64">
        <f>ORÇ!B53</f>
        <v>40141</v>
      </c>
      <c r="B70" s="65"/>
      <c r="C70" s="76" t="s">
        <v>32</v>
      </c>
      <c r="D70" s="67">
        <v>11.76</v>
      </c>
      <c r="E70" s="79"/>
      <c r="F70" s="80">
        <f>E70*D70</f>
        <v>0</v>
      </c>
    </row>
    <row r="71" spans="1:6" s="1" customFormat="1" ht="12" customHeight="1">
      <c r="A71" s="12" t="s">
        <v>15</v>
      </c>
      <c r="B71" s="68"/>
      <c r="C71" s="13"/>
      <c r="D71" s="69"/>
      <c r="E71" s="81" t="s">
        <v>92</v>
      </c>
      <c r="F71" s="82">
        <f>SUM(F70:F70)</f>
        <v>0</v>
      </c>
    </row>
    <row r="72" spans="1:6" s="1" customFormat="1" ht="12" customHeight="1">
      <c r="A72" s="12">
        <v>23</v>
      </c>
      <c r="B72" s="193" t="str">
        <f>ORÇ!C55</f>
        <v>23-PISO CERÂMICO ESMALTADO  (PEI-5) - ASSENTADO COM ARGAMASSA COLANTE</v>
      </c>
      <c r="C72" s="194"/>
      <c r="D72" s="194"/>
      <c r="E72" s="194"/>
      <c r="F72" s="195"/>
    </row>
    <row r="73" spans="1:6" s="1" customFormat="1" ht="12" customHeight="1">
      <c r="A73" s="64">
        <f>ORÇ!B55</f>
        <v>130242</v>
      </c>
      <c r="B73" s="65"/>
      <c r="C73" s="76" t="s">
        <v>32</v>
      </c>
      <c r="D73" s="67">
        <v>20.75</v>
      </c>
      <c r="E73" s="79"/>
      <c r="F73" s="80">
        <f>E73*D73</f>
        <v>0</v>
      </c>
    </row>
    <row r="74" spans="1:6" s="1" customFormat="1" ht="12" customHeight="1">
      <c r="A74" s="12" t="s">
        <v>15</v>
      </c>
      <c r="B74" s="68"/>
      <c r="C74" s="13"/>
      <c r="D74" s="69"/>
      <c r="E74" s="81" t="s">
        <v>92</v>
      </c>
      <c r="F74" s="82">
        <f>SUM(F73:F73)</f>
        <v>0</v>
      </c>
    </row>
    <row r="75" spans="1:6" s="1" customFormat="1" ht="12" customHeight="1">
      <c r="A75" s="12">
        <v>24</v>
      </c>
      <c r="B75" s="193" t="str">
        <f>ORÇ!C57</f>
        <v>24-CIMENTADO COMUM, DESEMPENADO - ESPESSURA 20MM</v>
      </c>
      <c r="C75" s="194"/>
      <c r="D75" s="194"/>
      <c r="E75" s="194"/>
      <c r="F75" s="195"/>
    </row>
    <row r="76" spans="1:6" s="1" customFormat="1" ht="12" customHeight="1">
      <c r="A76" s="64">
        <f>ORÇ!B57</f>
        <v>130201</v>
      </c>
      <c r="B76" s="65"/>
      <c r="C76" s="76" t="s">
        <v>32</v>
      </c>
      <c r="D76" s="67">
        <v>20.75</v>
      </c>
      <c r="E76" s="79"/>
      <c r="F76" s="80">
        <f>E76*D76</f>
        <v>0</v>
      </c>
    </row>
    <row r="77" spans="1:6" s="1" customFormat="1" ht="12" customHeight="1">
      <c r="A77" s="12" t="s">
        <v>15</v>
      </c>
      <c r="B77" s="68"/>
      <c r="C77" s="13"/>
      <c r="D77" s="69"/>
      <c r="E77" s="81" t="s">
        <v>92</v>
      </c>
      <c r="F77" s="82">
        <f>SUM(F76:F76)</f>
        <v>0</v>
      </c>
    </row>
    <row r="78" spans="1:6" s="1" customFormat="1" ht="12" customHeight="1">
      <c r="A78" s="12">
        <v>25</v>
      </c>
      <c r="B78" s="193" t="str">
        <f>ORÇ!C59</f>
        <v>25- Caixa dágua cônica polietileno capacidade de 500l inclusive tampa</v>
      </c>
      <c r="C78" s="194"/>
      <c r="D78" s="194"/>
      <c r="E78" s="194"/>
      <c r="F78" s="195"/>
    </row>
    <row r="79" spans="1:6" s="1" customFormat="1" ht="12" customHeight="1">
      <c r="A79" s="64" t="s">
        <v>72</v>
      </c>
      <c r="B79" s="65"/>
      <c r="C79" s="76" t="s">
        <v>11</v>
      </c>
      <c r="D79" s="67">
        <v>2</v>
      </c>
      <c r="E79" s="79"/>
      <c r="F79" s="80">
        <f>E79*D79</f>
        <v>0</v>
      </c>
    </row>
    <row r="80" spans="1:6" s="1" customFormat="1" ht="12" customHeight="1">
      <c r="A80" s="12" t="s">
        <v>38</v>
      </c>
      <c r="B80" s="68"/>
      <c r="C80" s="13"/>
      <c r="D80" s="69"/>
      <c r="E80" s="81" t="s">
        <v>92</v>
      </c>
      <c r="F80" s="82">
        <f>SUM(F79:F79)</f>
        <v>0</v>
      </c>
    </row>
    <row r="81" spans="1:7" s="1" customFormat="1" ht="12" customHeight="1">
      <c r="A81" s="12"/>
      <c r="B81" s="68"/>
      <c r="C81" s="13"/>
      <c r="D81" s="69"/>
      <c r="E81" s="81"/>
      <c r="F81" s="82"/>
    </row>
    <row r="82" spans="1:7" ht="12" customHeight="1">
      <c r="A82" s="12"/>
      <c r="B82" s="68"/>
      <c r="C82" s="13"/>
      <c r="D82" s="69"/>
      <c r="E82" s="81" t="s">
        <v>93</v>
      </c>
      <c r="F82" s="94"/>
    </row>
    <row r="83" spans="1:7" ht="12" customHeight="1">
      <c r="A83" s="88"/>
      <c r="B83" s="65"/>
      <c r="C83" s="66"/>
      <c r="D83" s="89"/>
      <c r="E83" s="81" t="s">
        <v>94</v>
      </c>
      <c r="F83" s="82">
        <f>F82*0.25</f>
        <v>0</v>
      </c>
    </row>
    <row r="84" spans="1:7" s="1" customFormat="1" ht="12" customHeight="1">
      <c r="A84" s="90"/>
      <c r="B84" s="91"/>
      <c r="C84" s="92"/>
      <c r="D84" s="93"/>
      <c r="E84" s="95" t="s">
        <v>95</v>
      </c>
      <c r="F84" s="96">
        <f>F82+F83</f>
        <v>0</v>
      </c>
    </row>
    <row r="85" spans="1:7" s="1" customFormat="1" ht="12" customHeight="1">
      <c r="A85" s="211"/>
      <c r="B85" s="211"/>
      <c r="C85" s="211"/>
      <c r="D85" s="211"/>
      <c r="E85" s="211"/>
      <c r="F85" s="211"/>
      <c r="G85" s="97"/>
    </row>
    <row r="86" spans="1:7" ht="12" customHeight="1">
      <c r="A86" s="201" t="s">
        <v>96</v>
      </c>
      <c r="B86" s="201"/>
      <c r="C86" s="201"/>
      <c r="D86" s="201"/>
      <c r="E86" s="201"/>
      <c r="F86" s="201"/>
      <c r="G86" s="98"/>
    </row>
    <row r="87" spans="1:7" ht="12" customHeight="1">
      <c r="A87" s="202" t="s">
        <v>97</v>
      </c>
      <c r="B87" s="202"/>
      <c r="C87" s="202"/>
      <c r="D87" s="202"/>
      <c r="E87" s="202"/>
      <c r="F87" s="202"/>
      <c r="G87" s="35"/>
    </row>
    <row r="88" spans="1:7" ht="12" customHeight="1">
      <c r="A88" s="203" t="s">
        <v>82</v>
      </c>
      <c r="B88" s="203"/>
      <c r="C88" s="203"/>
      <c r="D88" s="203"/>
      <c r="E88" s="203"/>
      <c r="F88" s="203"/>
    </row>
  </sheetData>
  <mergeCells count="33">
    <mergeCell ref="A86:F86"/>
    <mergeCell ref="A87:F87"/>
    <mergeCell ref="A88:F88"/>
    <mergeCell ref="A1:A4"/>
    <mergeCell ref="B3:F4"/>
    <mergeCell ref="B75:F75"/>
    <mergeCell ref="B78:F78"/>
    <mergeCell ref="A85:F85"/>
    <mergeCell ref="B60:F60"/>
    <mergeCell ref="B63:F63"/>
    <mergeCell ref="B66:F66"/>
    <mergeCell ref="B69:F69"/>
    <mergeCell ref="B72:F72"/>
    <mergeCell ref="B45:F45"/>
    <mergeCell ref="B48:F48"/>
    <mergeCell ref="B51:F51"/>
    <mergeCell ref="B54:F54"/>
    <mergeCell ref="B57:F57"/>
    <mergeCell ref="B30:F30"/>
    <mergeCell ref="B33:F33"/>
    <mergeCell ref="B36:F36"/>
    <mergeCell ref="B39:F39"/>
    <mergeCell ref="B42:F42"/>
    <mergeCell ref="B15:F15"/>
    <mergeCell ref="B18:F18"/>
    <mergeCell ref="B21:F21"/>
    <mergeCell ref="B24:F24"/>
    <mergeCell ref="B27:F27"/>
    <mergeCell ref="B1:F1"/>
    <mergeCell ref="B2:F2"/>
    <mergeCell ref="B6:F6"/>
    <mergeCell ref="B9:F9"/>
    <mergeCell ref="B12:F12"/>
  </mergeCells>
  <printOptions horizontalCentered="1"/>
  <pageMargins left="0.118055555555556" right="0.118055555555556" top="0.235416666666667" bottom="0.118055555555556" header="0.31388888888888899" footer="0.31388888888888899"/>
  <pageSetup paperSize="9" scale="8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9"/>
  <sheetViews>
    <sheetView showGridLines="0" topLeftCell="A9" workbookViewId="0">
      <selection activeCell="E30" sqref="E30"/>
    </sheetView>
  </sheetViews>
  <sheetFormatPr defaultColWidth="9" defaultRowHeight="13.2"/>
  <cols>
    <col min="1" max="1" width="9.109375" style="2"/>
    <col min="2" max="2" width="42.33203125" style="3" customWidth="1"/>
    <col min="3" max="3" width="15.5546875" style="4" customWidth="1"/>
    <col min="4" max="4" width="12.88671875" style="3" customWidth="1"/>
    <col min="5" max="5" width="12.44140625" style="2" customWidth="1"/>
    <col min="6" max="6" width="13.44140625" style="2" customWidth="1"/>
    <col min="7" max="16375" width="9.109375" style="2"/>
    <col min="16376" max="16384" width="9" style="2"/>
  </cols>
  <sheetData>
    <row r="1" spans="1:12">
      <c r="A1" s="3"/>
      <c r="B1" s="4"/>
      <c r="C1" s="3"/>
      <c r="D1" s="5"/>
      <c r="E1" s="5"/>
      <c r="F1" s="5"/>
    </row>
    <row r="2" spans="1:12">
      <c r="A2" s="6"/>
      <c r="B2" s="212" t="s">
        <v>83</v>
      </c>
      <c r="C2" s="212"/>
      <c r="D2" s="212"/>
      <c r="E2" s="213"/>
      <c r="F2" s="214"/>
    </row>
    <row r="3" spans="1:12" ht="30" customHeight="1">
      <c r="A3" s="7"/>
      <c r="B3" s="215" t="s">
        <v>98</v>
      </c>
      <c r="C3" s="216"/>
      <c r="D3" s="216"/>
      <c r="E3" s="216"/>
      <c r="F3" s="217"/>
    </row>
    <row r="4" spans="1:12" ht="30" customHeight="1">
      <c r="A4" s="218" t="s">
        <v>99</v>
      </c>
      <c r="B4" s="219"/>
      <c r="C4" s="219"/>
      <c r="D4" s="219"/>
      <c r="E4" s="219"/>
      <c r="F4" s="220"/>
    </row>
    <row r="5" spans="1:12" ht="15" customHeight="1">
      <c r="A5" s="8"/>
      <c r="B5" s="9"/>
      <c r="C5" s="9"/>
      <c r="D5" s="9"/>
      <c r="E5" s="36"/>
      <c r="F5" s="37"/>
    </row>
    <row r="6" spans="1:12" ht="15" customHeight="1">
      <c r="A6" s="10"/>
      <c r="B6" s="11"/>
      <c r="C6" s="11"/>
      <c r="D6" s="11"/>
      <c r="E6" s="38" t="s">
        <v>100</v>
      </c>
      <c r="F6" s="39" t="s">
        <v>101</v>
      </c>
    </row>
    <row r="7" spans="1:12" s="1" customFormat="1" ht="20.100000000000001" customHeight="1">
      <c r="A7" s="12" t="s">
        <v>86</v>
      </c>
      <c r="B7" s="13" t="s">
        <v>87</v>
      </c>
      <c r="C7" s="14" t="s">
        <v>102</v>
      </c>
      <c r="D7" s="14" t="s">
        <v>103</v>
      </c>
      <c r="E7" s="14" t="s">
        <v>104</v>
      </c>
      <c r="F7" s="40" t="s">
        <v>105</v>
      </c>
    </row>
    <row r="8" spans="1:12" s="1" customFormat="1" ht="9.9" customHeight="1">
      <c r="A8" s="236">
        <v>1</v>
      </c>
      <c r="B8" s="232" t="s">
        <v>106</v>
      </c>
      <c r="C8" s="15">
        <f>(E8/2)</f>
        <v>12626.15</v>
      </c>
      <c r="D8" s="15">
        <f>(E8/2)</f>
        <v>12626.15</v>
      </c>
      <c r="E8" s="41">
        <f>SUM((20201.84*1.25))</f>
        <v>25252.3</v>
      </c>
      <c r="F8" s="42">
        <f>SUM(E8/E34)*100</f>
        <v>31.011862676382705</v>
      </c>
    </row>
    <row r="9" spans="1:12" s="1" customFormat="1" ht="6" customHeight="1">
      <c r="A9" s="236"/>
      <c r="B9" s="233"/>
      <c r="C9" s="16"/>
      <c r="D9" s="16"/>
      <c r="E9" s="43"/>
      <c r="F9" s="44"/>
    </row>
    <row r="10" spans="1:12" s="1" customFormat="1" ht="9.9" customHeight="1">
      <c r="A10" s="236"/>
      <c r="B10" s="234"/>
      <c r="C10" s="17"/>
      <c r="D10" s="18"/>
      <c r="E10" s="21"/>
      <c r="F10" s="45"/>
    </row>
    <row r="11" spans="1:12" s="1" customFormat="1" ht="9.9" customHeight="1">
      <c r="A11" s="237">
        <v>2</v>
      </c>
      <c r="B11" s="226" t="s">
        <v>107</v>
      </c>
      <c r="C11" s="19">
        <f>(E11/2)</f>
        <v>2165.9437500000004</v>
      </c>
      <c r="D11" s="19">
        <f>(E11/2)</f>
        <v>2165.9437500000004</v>
      </c>
      <c r="E11" s="41">
        <f>SUM((3465.51*1.25))</f>
        <v>4331.8875000000007</v>
      </c>
      <c r="F11" s="44">
        <f>SUM(E11/E34)*100</f>
        <v>5.3199075046446787</v>
      </c>
      <c r="L11" s="59"/>
    </row>
    <row r="12" spans="1:12" s="1" customFormat="1" ht="6" customHeight="1">
      <c r="A12" s="237"/>
      <c r="B12" s="227"/>
      <c r="C12" s="20"/>
      <c r="D12" s="20"/>
      <c r="E12" s="43"/>
      <c r="F12" s="44"/>
      <c r="L12" s="59"/>
    </row>
    <row r="13" spans="1:12" s="1" customFormat="1" ht="9.9" customHeight="1">
      <c r="A13" s="237"/>
      <c r="B13" s="228"/>
      <c r="C13" s="17"/>
      <c r="D13" s="18"/>
      <c r="E13" s="21"/>
      <c r="F13" s="45"/>
      <c r="L13" s="59"/>
    </row>
    <row r="14" spans="1:12" s="1" customFormat="1" ht="9.9" customHeight="1">
      <c r="A14" s="237">
        <v>3</v>
      </c>
      <c r="B14" s="226" t="s">
        <v>108</v>
      </c>
      <c r="C14" s="19">
        <f>(E14/2)</f>
        <v>4056.25</v>
      </c>
      <c r="D14" s="19">
        <f>(E14/2)</f>
        <v>4056.25</v>
      </c>
      <c r="E14" s="41">
        <f>SUM(6490*1.25)</f>
        <v>8112.5</v>
      </c>
      <c r="F14" s="44">
        <f>SUM(E14/E34)*100</f>
        <v>9.9628048123202522</v>
      </c>
      <c r="L14" s="59"/>
    </row>
    <row r="15" spans="1:12" s="1" customFormat="1" ht="6" customHeight="1">
      <c r="A15" s="237"/>
      <c r="B15" s="227"/>
      <c r="C15" s="20"/>
      <c r="D15" s="20"/>
      <c r="E15" s="46"/>
      <c r="F15" s="47"/>
      <c r="L15" s="59"/>
    </row>
    <row r="16" spans="1:12" s="1" customFormat="1" ht="9.9" customHeight="1">
      <c r="A16" s="237"/>
      <c r="B16" s="228"/>
      <c r="C16" s="17"/>
      <c r="D16" s="21"/>
      <c r="E16" s="21"/>
      <c r="F16" s="45"/>
      <c r="L16" s="59"/>
    </row>
    <row r="17" spans="1:12" s="1" customFormat="1" ht="9.9" customHeight="1">
      <c r="A17" s="238">
        <v>4</v>
      </c>
      <c r="B17" s="223" t="s">
        <v>109</v>
      </c>
      <c r="C17" s="23">
        <f>(E17/2)</f>
        <v>6775.4125000000004</v>
      </c>
      <c r="D17" s="23">
        <f>(E17/2)</f>
        <v>6775.4125000000004</v>
      </c>
      <c r="E17" s="48">
        <f>SUM(10840.66*1.25)</f>
        <v>13550.825000000001</v>
      </c>
      <c r="F17" s="44">
        <f>SUM(E17/E34)*100</f>
        <v>16.641506874688396</v>
      </c>
      <c r="L17" s="59"/>
    </row>
    <row r="18" spans="1:12" s="1" customFormat="1" ht="6" customHeight="1">
      <c r="A18" s="238"/>
      <c r="B18" s="224"/>
      <c r="C18" s="20"/>
      <c r="D18" s="24"/>
      <c r="E18" s="46"/>
      <c r="F18" s="47"/>
      <c r="L18" s="59"/>
    </row>
    <row r="19" spans="1:12" s="1" customFormat="1" ht="9.9" customHeight="1">
      <c r="A19" s="238"/>
      <c r="B19" s="225"/>
      <c r="C19" s="18"/>
      <c r="D19" s="25"/>
      <c r="E19" s="21"/>
      <c r="F19" s="45"/>
      <c r="L19" s="59"/>
    </row>
    <row r="20" spans="1:12" s="1" customFormat="1" ht="9.9" customHeight="1">
      <c r="A20" s="237">
        <v>5</v>
      </c>
      <c r="B20" s="226" t="s">
        <v>110</v>
      </c>
      <c r="C20" s="26"/>
      <c r="D20" s="19">
        <f>(E20/1)</f>
        <v>780.66249999999991</v>
      </c>
      <c r="E20" s="41">
        <f>SUM(624.53*1.25)</f>
        <v>780.66249999999991</v>
      </c>
      <c r="F20" s="44">
        <f>SUM(E20/E34)*100</f>
        <v>0.95871656231715974</v>
      </c>
      <c r="L20" s="59"/>
    </row>
    <row r="21" spans="1:12" s="1" customFormat="1" ht="6" customHeight="1">
      <c r="A21" s="237"/>
      <c r="B21" s="227"/>
      <c r="C21" s="27"/>
      <c r="D21" s="28"/>
      <c r="E21" s="46"/>
      <c r="F21" s="47"/>
      <c r="L21" s="59"/>
    </row>
    <row r="22" spans="1:12" s="1" customFormat="1" ht="9.9" customHeight="1">
      <c r="A22" s="237"/>
      <c r="B22" s="228"/>
      <c r="C22" s="21"/>
      <c r="D22" s="25"/>
      <c r="E22" s="21"/>
      <c r="F22" s="45"/>
      <c r="L22" s="59"/>
    </row>
    <row r="23" spans="1:12" s="1" customFormat="1" ht="9.9" customHeight="1">
      <c r="A23" s="237">
        <v>6</v>
      </c>
      <c r="B23" s="226" t="s">
        <v>111</v>
      </c>
      <c r="C23" s="19">
        <f>(E23/2)</f>
        <v>3817.9750000000004</v>
      </c>
      <c r="D23" s="19">
        <f>(E23/2)</f>
        <v>3817.9750000000004</v>
      </c>
      <c r="E23" s="41">
        <f>SUM(6108.76*1.25)</f>
        <v>7635.9500000000007</v>
      </c>
      <c r="F23" s="44">
        <f>SUM(E23/E34)*100</f>
        <v>9.3775629468889807</v>
      </c>
      <c r="L23" s="59"/>
    </row>
    <row r="24" spans="1:12" s="1" customFormat="1" ht="6" customHeight="1">
      <c r="A24" s="237"/>
      <c r="B24" s="227"/>
      <c r="C24" s="29"/>
      <c r="D24" s="28"/>
      <c r="E24" s="46"/>
      <c r="F24" s="47"/>
    </row>
    <row r="25" spans="1:12" s="1" customFormat="1" ht="9.9" customHeight="1">
      <c r="A25" s="237"/>
      <c r="B25" s="228"/>
      <c r="C25" s="21"/>
      <c r="D25" s="25"/>
      <c r="E25" s="21"/>
      <c r="F25" s="45"/>
    </row>
    <row r="26" spans="1:12" s="1" customFormat="1" ht="9.9" customHeight="1">
      <c r="A26" s="237">
        <v>7</v>
      </c>
      <c r="B26" s="226" t="s">
        <v>112</v>
      </c>
      <c r="C26" s="19">
        <f>(E26/2)</f>
        <v>6557.65</v>
      </c>
      <c r="D26" s="19">
        <f>(E26/2)</f>
        <v>6557.65</v>
      </c>
      <c r="E26" s="41">
        <f>SUM(10492.24*1.25)</f>
        <v>13115.3</v>
      </c>
      <c r="F26" s="44">
        <f>SUM(E26/E34)*100</f>
        <v>16.106647020650083</v>
      </c>
    </row>
    <row r="27" spans="1:12" s="1" customFormat="1" ht="6" customHeight="1">
      <c r="A27" s="237"/>
      <c r="B27" s="227"/>
      <c r="C27" s="28"/>
      <c r="D27" s="28"/>
      <c r="E27" s="46"/>
      <c r="F27" s="47"/>
      <c r="L27" s="59"/>
    </row>
    <row r="28" spans="1:12" s="1" customFormat="1" ht="9.9" customHeight="1">
      <c r="A28" s="237"/>
      <c r="B28" s="228"/>
      <c r="C28" s="21"/>
      <c r="D28" s="25"/>
      <c r="E28" s="21"/>
      <c r="F28" s="45"/>
      <c r="L28" s="59"/>
    </row>
    <row r="29" spans="1:12" s="1" customFormat="1" ht="9.9" customHeight="1">
      <c r="A29" s="237">
        <v>8</v>
      </c>
      <c r="B29" s="226" t="s">
        <v>113</v>
      </c>
      <c r="C29" s="19">
        <f>(E29/2)</f>
        <v>4324.21875</v>
      </c>
      <c r="D29" s="19">
        <f>(E29/2)</f>
        <v>4324.21875</v>
      </c>
      <c r="E29" s="41">
        <f>SUM(6918.75*1.25)</f>
        <v>8648.4375</v>
      </c>
      <c r="F29" s="44">
        <f>SUM(E29/E34)*100</f>
        <v>10.620979321300577</v>
      </c>
      <c r="L29" s="59"/>
    </row>
    <row r="30" spans="1:12" s="1" customFormat="1" ht="6" customHeight="1">
      <c r="A30" s="237"/>
      <c r="B30" s="227"/>
      <c r="C30" s="28"/>
      <c r="D30" s="28"/>
      <c r="E30" s="46"/>
      <c r="F30" s="47"/>
      <c r="L30" s="59"/>
    </row>
    <row r="31" spans="1:12" s="1" customFormat="1" ht="9.9" customHeight="1">
      <c r="A31" s="237"/>
      <c r="B31" s="228"/>
      <c r="C31" s="21"/>
      <c r="D31" s="25"/>
      <c r="E31" s="21"/>
      <c r="F31" s="45"/>
      <c r="L31" s="59"/>
    </row>
    <row r="32" spans="1:12" s="1" customFormat="1" ht="9.9" customHeight="1">
      <c r="A32" s="237"/>
      <c r="B32" s="229" t="s">
        <v>114</v>
      </c>
      <c r="C32" s="19">
        <f>SUM(C8:C31)</f>
        <v>40323.599999999999</v>
      </c>
      <c r="D32" s="19">
        <f>SUM(D8:D31)</f>
        <v>41104.262499999997</v>
      </c>
      <c r="E32" s="49"/>
      <c r="F32" s="50"/>
      <c r="L32" s="59"/>
    </row>
    <row r="33" spans="1:12" s="1" customFormat="1" ht="9.9" customHeight="1">
      <c r="A33" s="237"/>
      <c r="B33" s="230"/>
      <c r="C33" s="19">
        <f>SUM(C8:C31)/E34</f>
        <v>0.49520635578437838</v>
      </c>
      <c r="D33" s="19">
        <f>SUM(D8:D31)/E34</f>
        <v>0.50479352140754996</v>
      </c>
      <c r="E33" s="51">
        <f>SUM(C33:D33)</f>
        <v>0.99999987719192829</v>
      </c>
      <c r="F33" s="52">
        <f>SUM(F8:F31)</f>
        <v>99.999987719192831</v>
      </c>
      <c r="L33" s="59"/>
    </row>
    <row r="34" spans="1:12" s="1" customFormat="1" ht="9.9" customHeight="1">
      <c r="A34" s="239"/>
      <c r="B34" s="231"/>
      <c r="C34" s="30"/>
      <c r="D34" s="31"/>
      <c r="E34" s="53">
        <f>SUM(E8:E29)+0.01</f>
        <v>81427.872499999998</v>
      </c>
      <c r="F34" s="54"/>
      <c r="L34" s="59"/>
    </row>
    <row r="35" spans="1:12" s="1" customFormat="1" ht="9.9" customHeight="1">
      <c r="A35"/>
      <c r="B35"/>
      <c r="C35"/>
      <c r="D35"/>
      <c r="E35"/>
      <c r="F35"/>
      <c r="L35" s="59"/>
    </row>
    <row r="36" spans="1:12" s="1" customFormat="1" ht="9.9" customHeight="1">
      <c r="A36" s="221" t="s">
        <v>115</v>
      </c>
      <c r="B36" s="221"/>
      <c r="C36" s="221"/>
      <c r="D36" s="221"/>
      <c r="E36" s="221"/>
      <c r="F36" s="221"/>
      <c r="L36" s="59"/>
    </row>
    <row r="37" spans="1:12" s="1" customFormat="1" ht="9.9" customHeight="1">
      <c r="A37" s="236">
        <v>1</v>
      </c>
      <c r="B37" s="232" t="s">
        <v>106</v>
      </c>
      <c r="C37" s="15">
        <f>(E37/2)</f>
        <v>12626.15</v>
      </c>
      <c r="D37" s="15">
        <f>(E37/2)</f>
        <v>12626.15</v>
      </c>
      <c r="E37" s="41">
        <f>SUM((20201.84*1.25))</f>
        <v>25252.3</v>
      </c>
      <c r="F37" s="42">
        <f>SUM(E37/E34)*100</f>
        <v>31.011862676382705</v>
      </c>
      <c r="L37" s="59"/>
    </row>
    <row r="38" spans="1:12" ht="6" customHeight="1">
      <c r="A38" s="236"/>
      <c r="B38" s="233"/>
      <c r="C38" s="32"/>
      <c r="D38" s="32"/>
      <c r="E38" s="55"/>
      <c r="F38" s="56"/>
      <c r="L38" s="60"/>
    </row>
    <row r="39" spans="1:12" ht="6" customHeight="1">
      <c r="A39" s="236"/>
      <c r="B39" s="234"/>
      <c r="C39" s="33"/>
      <c r="D39" s="34"/>
      <c r="E39" s="34"/>
      <c r="F39" s="57"/>
      <c r="L39" s="60"/>
    </row>
    <row r="40" spans="1:12" ht="9.9" customHeight="1">
      <c r="A40"/>
      <c r="B40"/>
      <c r="C40"/>
      <c r="D40"/>
      <c r="E40"/>
      <c r="F40"/>
      <c r="L40" s="60"/>
    </row>
    <row r="41" spans="1:12">
      <c r="A41" s="222" t="s">
        <v>77</v>
      </c>
      <c r="B41" s="222"/>
      <c r="C41" s="222"/>
      <c r="D41" s="222"/>
      <c r="E41" s="222"/>
      <c r="F41" s="222"/>
      <c r="L41" s="60"/>
    </row>
    <row r="42" spans="1:12">
      <c r="A42" s="235" t="s">
        <v>116</v>
      </c>
      <c r="B42" s="235"/>
      <c r="C42" s="235"/>
      <c r="D42" s="235"/>
      <c r="E42" s="235"/>
      <c r="F42" s="58"/>
      <c r="L42" s="60"/>
    </row>
    <row r="43" spans="1:12">
      <c r="A43" s="235" t="s">
        <v>97</v>
      </c>
      <c r="B43" s="235"/>
      <c r="C43" s="235"/>
      <c r="D43" s="235"/>
      <c r="E43" s="235"/>
      <c r="F43" s="58"/>
      <c r="L43" s="60"/>
    </row>
    <row r="44" spans="1:12">
      <c r="A44"/>
      <c r="B44"/>
      <c r="C44"/>
      <c r="D44"/>
      <c r="E44"/>
      <c r="F44"/>
      <c r="L44" s="60"/>
    </row>
    <row r="45" spans="1:12">
      <c r="A45" s="183" t="s">
        <v>82</v>
      </c>
      <c r="B45" s="183"/>
      <c r="C45" s="183"/>
      <c r="D45" s="183"/>
      <c r="E45" s="183"/>
      <c r="F45" s="183"/>
      <c r="L45" s="60"/>
    </row>
    <row r="46" spans="1:12">
      <c r="L46" s="60"/>
    </row>
    <row r="47" spans="1:12">
      <c r="L47" s="60"/>
    </row>
    <row r="48" spans="1:12">
      <c r="L48" s="60"/>
    </row>
    <row r="49" spans="12:12">
      <c r="L49" s="60"/>
    </row>
    <row r="50" spans="12:12">
      <c r="L50" s="60"/>
    </row>
    <row r="51" spans="12:12">
      <c r="L51" s="60"/>
    </row>
    <row r="52" spans="12:12">
      <c r="L52" s="60"/>
    </row>
    <row r="53" spans="12:12">
      <c r="L53" s="60"/>
    </row>
    <row r="54" spans="12:12">
      <c r="L54" s="60"/>
    </row>
    <row r="55" spans="12:12">
      <c r="L55" s="60"/>
    </row>
    <row r="56" spans="12:12">
      <c r="L56" s="60"/>
    </row>
    <row r="57" spans="12:12">
      <c r="L57" s="60"/>
    </row>
    <row r="58" spans="12:12">
      <c r="L58" s="60"/>
    </row>
    <row r="59" spans="12:12">
      <c r="L59" s="60"/>
    </row>
  </sheetData>
  <mergeCells count="28">
    <mergeCell ref="A42:E42"/>
    <mergeCell ref="A43:E43"/>
    <mergeCell ref="A45:F45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7:A39"/>
    <mergeCell ref="B8:B10"/>
    <mergeCell ref="B11:B13"/>
    <mergeCell ref="B14:B16"/>
    <mergeCell ref="B2:F2"/>
    <mergeCell ref="B3:F3"/>
    <mergeCell ref="A4:F4"/>
    <mergeCell ref="A36:F36"/>
    <mergeCell ref="A41:F41"/>
    <mergeCell ref="B17:B19"/>
    <mergeCell ref="B20:B22"/>
    <mergeCell ref="B23:B25"/>
    <mergeCell ref="B26:B28"/>
    <mergeCell ref="B29:B31"/>
    <mergeCell ref="B32:B34"/>
    <mergeCell ref="B37:B39"/>
  </mergeCells>
  <printOptions horizontalCentered="1"/>
  <pageMargins left="0.118055555555556" right="0.118055555555556" top="0.43263888888888902" bottom="0.118055555555556" header="0.31388888888888899" footer="0.31388888888888899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ORÇ</vt:lpstr>
      <vt:lpstr>Planilha</vt:lpstr>
      <vt:lpstr>Cronograma</vt:lpstr>
      <vt:lpstr>Cronograma!Area_de_impressao</vt:lpstr>
      <vt:lpstr>ORÇ!Area_de_impressao</vt:lpstr>
      <vt:lpstr>Planilha!Area_de_impressao</vt:lpstr>
      <vt:lpstr>ORÇ!Titulos_de_impressao</vt:lpstr>
    </vt:vector>
  </TitlesOfParts>
  <Company>Monte Azul / Trajeto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Usuário</cp:lastModifiedBy>
  <cp:lastPrinted>2019-11-06T14:21:23Z</cp:lastPrinted>
  <dcterms:created xsi:type="dcterms:W3CDTF">2009-08-19T13:39:00Z</dcterms:created>
  <dcterms:modified xsi:type="dcterms:W3CDTF">2019-11-06T14:21:26Z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