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Tomada de Preços\Tomada de Preços 2019\TP 008-2019 - REFORMA ESTÁDIO MARCÍLIO GUERRA\"/>
    </mc:Choice>
  </mc:AlternateContent>
  <xr:revisionPtr revIDLastSave="0" documentId="8_{B68862F4-F96C-40D1-B163-E316777CF0D4}" xr6:coauthVersionLast="43" xr6:coauthVersionMax="43" xr10:uidLastSave="{00000000-0000-0000-0000-000000000000}"/>
  <bookViews>
    <workbookView xWindow="-108" yWindow="-108" windowWidth="23256" windowHeight="12576" tabRatio="332" activeTab="1" xr2:uid="{00000000-000D-0000-FFFF-FFFF00000000}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CRONOGRAMA!$A$2:$H$30</definedName>
    <definedName name="_xlnm.Print_Area" localSheetId="0">ORÇ!$A$1:$K$71</definedName>
    <definedName name="_xlnm.Print_Area" localSheetId="1">Planilha!$A$2:$G$94</definedName>
    <definedName name="Excel_BuiltIn_Database">#REF!</definedName>
    <definedName name="Excel_BuiltIn_Database_2">#REF!</definedName>
    <definedName name="_xlnm.Print_Titles" localSheetId="0">ORÇ!$2:10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3" l="1"/>
  <c r="E21" i="3" s="1"/>
  <c r="F21" i="3"/>
  <c r="F24" i="3" s="1"/>
  <c r="G18" i="3"/>
  <c r="D18" i="3" s="1"/>
  <c r="E18" i="3"/>
  <c r="G15" i="3"/>
  <c r="D15" i="3" s="1"/>
  <c r="E15" i="3"/>
  <c r="G12" i="3"/>
  <c r="E12" i="3" s="1"/>
  <c r="F12" i="3"/>
  <c r="D12" i="3" s="1"/>
  <c r="G9" i="3"/>
  <c r="G87" i="2"/>
  <c r="G88" i="2" s="1"/>
  <c r="C86" i="2"/>
  <c r="G84" i="2"/>
  <c r="G85" i="2" s="1"/>
  <c r="B84" i="2"/>
  <c r="C83" i="2"/>
  <c r="G81" i="2"/>
  <c r="G82" i="2" s="1"/>
  <c r="C80" i="2"/>
  <c r="G78" i="2"/>
  <c r="G79" i="2" s="1"/>
  <c r="B78" i="2"/>
  <c r="C77" i="2"/>
  <c r="G75" i="2"/>
  <c r="G76" i="2" s="1"/>
  <c r="B75" i="2"/>
  <c r="C74" i="2"/>
  <c r="G72" i="2"/>
  <c r="G73" i="2" s="1"/>
  <c r="B72" i="2"/>
  <c r="C71" i="2"/>
  <c r="G69" i="2"/>
  <c r="G70" i="2" s="1"/>
  <c r="B69" i="2"/>
  <c r="C68" i="2"/>
  <c r="G66" i="2"/>
  <c r="G67" i="2" s="1"/>
  <c r="B66" i="2"/>
  <c r="C65" i="2"/>
  <c r="G63" i="2"/>
  <c r="G64" i="2" s="1"/>
  <c r="B63" i="2"/>
  <c r="C62" i="2"/>
  <c r="G60" i="2"/>
  <c r="G61" i="2" s="1"/>
  <c r="B60" i="2"/>
  <c r="C59" i="2"/>
  <c r="E57" i="2"/>
  <c r="D57" i="2"/>
  <c r="B57" i="2"/>
  <c r="C56" i="2"/>
  <c r="E54" i="2"/>
  <c r="D54" i="2"/>
  <c r="B54" i="2"/>
  <c r="C53" i="2"/>
  <c r="E51" i="2"/>
  <c r="D51" i="2"/>
  <c r="B51" i="2"/>
  <c r="C50" i="2"/>
  <c r="E48" i="2"/>
  <c r="G48" i="2" s="1"/>
  <c r="G49" i="2" s="1"/>
  <c r="D48" i="2"/>
  <c r="B48" i="2"/>
  <c r="C47" i="2"/>
  <c r="E45" i="2"/>
  <c r="D45" i="2"/>
  <c r="B45" i="2"/>
  <c r="C44" i="2"/>
  <c r="E42" i="2"/>
  <c r="G42" i="2" s="1"/>
  <c r="G43" i="2" s="1"/>
  <c r="D42" i="2"/>
  <c r="C42" i="2"/>
  <c r="B42" i="2"/>
  <c r="C41" i="2"/>
  <c r="E39" i="2"/>
  <c r="D39" i="2"/>
  <c r="B39" i="2"/>
  <c r="C38" i="2"/>
  <c r="E36" i="2"/>
  <c r="G36" i="2" s="1"/>
  <c r="G37" i="2" s="1"/>
  <c r="D36" i="2"/>
  <c r="B36" i="2"/>
  <c r="C35" i="2"/>
  <c r="G33" i="2"/>
  <c r="G34" i="2" s="1"/>
  <c r="E33" i="2"/>
  <c r="D33" i="2"/>
  <c r="B33" i="2"/>
  <c r="C32" i="2"/>
  <c r="E30" i="2"/>
  <c r="D30" i="2"/>
  <c r="B30" i="2"/>
  <c r="C29" i="2"/>
  <c r="E27" i="2"/>
  <c r="D27" i="2"/>
  <c r="B27" i="2"/>
  <c r="C26" i="2"/>
  <c r="E24" i="2"/>
  <c r="D24" i="2"/>
  <c r="B24" i="2"/>
  <c r="C23" i="2"/>
  <c r="E21" i="2"/>
  <c r="G21" i="2" s="1"/>
  <c r="G22" i="2" s="1"/>
  <c r="D21" i="2"/>
  <c r="B21" i="2"/>
  <c r="C20" i="2"/>
  <c r="E18" i="2"/>
  <c r="D18" i="2"/>
  <c r="B18" i="2"/>
  <c r="C17" i="2"/>
  <c r="E15" i="2"/>
  <c r="G15" i="2" s="1"/>
  <c r="G16" i="2" s="1"/>
  <c r="D15" i="2"/>
  <c r="B15" i="2"/>
  <c r="C14" i="2"/>
  <c r="E12" i="2"/>
  <c r="G13" i="2" s="1"/>
  <c r="D12" i="2"/>
  <c r="B12" i="2"/>
  <c r="C11" i="2"/>
  <c r="B10" i="2"/>
  <c r="E9" i="2"/>
  <c r="D9" i="2"/>
  <c r="B9" i="2"/>
  <c r="C8" i="2"/>
  <c r="K70" i="1"/>
  <c r="K65" i="1"/>
  <c r="K63" i="1"/>
  <c r="K61" i="1"/>
  <c r="K59" i="1"/>
  <c r="K57" i="1"/>
  <c r="K55" i="1"/>
  <c r="K53" i="1"/>
  <c r="K51" i="1"/>
  <c r="K49" i="1"/>
  <c r="K47" i="1"/>
  <c r="K45" i="1"/>
  <c r="K43" i="1"/>
  <c r="K41" i="1"/>
  <c r="K40" i="1"/>
  <c r="K39" i="1"/>
  <c r="K38" i="1"/>
  <c r="K37" i="1"/>
  <c r="K36" i="1"/>
  <c r="K35" i="1"/>
  <c r="K33" i="1"/>
  <c r="K32" i="1"/>
  <c r="K31" i="1"/>
  <c r="K30" i="1"/>
  <c r="K29" i="1"/>
  <c r="K28" i="1"/>
  <c r="K27" i="1"/>
  <c r="K25" i="1"/>
  <c r="K23" i="1"/>
  <c r="K21" i="1"/>
  <c r="K19" i="1"/>
  <c r="K17" i="1"/>
  <c r="K16" i="1"/>
  <c r="K15" i="1"/>
  <c r="K14" i="1"/>
  <c r="K13" i="1"/>
  <c r="K11" i="1"/>
  <c r="K66" i="1" s="1"/>
  <c r="K67" i="1" s="1"/>
  <c r="G18" i="2" l="1"/>
  <c r="G19" i="2" s="1"/>
  <c r="G27" i="2"/>
  <c r="G28" i="2" s="1"/>
  <c r="G45" i="2"/>
  <c r="G46" i="2" s="1"/>
  <c r="G54" i="2"/>
  <c r="G55" i="2" s="1"/>
  <c r="G30" i="2"/>
  <c r="G31" i="2" s="1"/>
  <c r="G39" i="2"/>
  <c r="G40" i="2" s="1"/>
  <c r="G57" i="2"/>
  <c r="G58" i="2" s="1"/>
  <c r="G24" i="2"/>
  <c r="G25" i="2" s="1"/>
  <c r="G51" i="2"/>
  <c r="G52" i="2" s="1"/>
  <c r="G26" i="3"/>
  <c r="H12" i="3" s="1"/>
  <c r="G10" i="2"/>
  <c r="H9" i="3"/>
  <c r="D9" i="3"/>
  <c r="D24" i="3" s="1"/>
  <c r="H18" i="3"/>
  <c r="H21" i="3"/>
  <c r="E9" i="3"/>
  <c r="E24" i="3" s="1"/>
  <c r="G90" i="2" l="1"/>
  <c r="G91" i="2" s="1"/>
  <c r="G92" i="2" s="1"/>
  <c r="H15" i="3"/>
  <c r="F25" i="3"/>
  <c r="D25" i="3"/>
  <c r="E25" i="3"/>
  <c r="H25" i="3"/>
  <c r="G25" i="3" l="1"/>
</calcChain>
</file>

<file path=xl/sharedStrings.xml><?xml version="1.0" encoding="utf-8"?>
<sst xmlns="http://schemas.openxmlformats.org/spreadsheetml/2006/main" count="225" uniqueCount="103">
  <si>
    <t>MEMÓRIA DE CÁLCULO</t>
  </si>
  <si>
    <t xml:space="preserve">Processo: </t>
  </si>
  <si>
    <t>Data-Base: JULHO/2018- EDIF/ FDE-OUT-18</t>
  </si>
  <si>
    <t>MEDIÇÃO:</t>
  </si>
  <si>
    <t xml:space="preserve">OBRA: CONSTRUÇÃO DO PISO E PINTURA DA QUADRA </t>
  </si>
  <si>
    <t>LOCAL:</t>
  </si>
  <si>
    <t>Ferraz de Vasconcelos</t>
  </si>
  <si>
    <t xml:space="preserve">CÓDIGO: QUADRA MARCÍLIO GUERRA -RUA:Jacomo Zanchetta nº77  </t>
  </si>
  <si>
    <t>-</t>
  </si>
  <si>
    <t>CÓDIGO</t>
  </si>
  <si>
    <t>DESCRIÇÃO DOS SERVIÇOS</t>
  </si>
  <si>
    <t>UNID</t>
  </si>
  <si>
    <t>QUANT</t>
  </si>
  <si>
    <r>
      <rPr>
        <b/>
        <sz val="10"/>
        <rFont val="Arial"/>
        <charset val="134"/>
      </rPr>
      <t>1-</t>
    </r>
    <r>
      <rPr>
        <sz val="10"/>
        <rFont val="Arial"/>
        <charset val="134"/>
      </rPr>
      <t>DEMOLIÇÃO MECANIZADA DE CONCRETO ARMADO</t>
    </r>
  </si>
  <si>
    <t>M3</t>
  </si>
  <si>
    <t>EDIF</t>
  </si>
  <si>
    <t>35,00X20,50=717,50x0,10=71,75m3</t>
  </si>
  <si>
    <r>
      <rPr>
        <b/>
        <sz val="10"/>
        <rFont val="Arial"/>
        <charset val="134"/>
      </rPr>
      <t>2</t>
    </r>
    <r>
      <rPr>
        <sz val="10"/>
        <rFont val="Arial"/>
        <charset val="134"/>
      </rPr>
      <t>-CARGA MECANIZADA E REMOÇÃO DE ENTULHO, INCL.TRANSPORTE ATÉ 1KM</t>
    </r>
  </si>
  <si>
    <t>35,00X20,50X0,10=71,75X1,30(coef. empolamento)=93,28m3</t>
  </si>
  <si>
    <r>
      <rPr>
        <b/>
        <sz val="10"/>
        <rFont val="Arial"/>
        <charset val="134"/>
      </rPr>
      <t>3</t>
    </r>
    <r>
      <rPr>
        <sz val="10"/>
        <rFont val="Arial"/>
        <charset val="134"/>
      </rPr>
      <t>-TRANSPORTE DE ENTULHO POR CAMINHÃO BASCULANTE, A PARTIR DE 1KM</t>
    </r>
  </si>
  <si>
    <t>m3xkm</t>
  </si>
  <si>
    <t>93,28x20=1865,60m3xkm</t>
  </si>
  <si>
    <r>
      <rPr>
        <b/>
        <sz val="10"/>
        <rFont val="Arial"/>
        <charset val="134"/>
      </rPr>
      <t>4</t>
    </r>
    <r>
      <rPr>
        <sz val="10"/>
        <rFont val="Arial"/>
        <charset val="134"/>
      </rPr>
      <t>-QC.02 - QUADRA POLIESPORTIVA - PISO ARMADO</t>
    </r>
  </si>
  <si>
    <t>M2</t>
  </si>
  <si>
    <t>35,00X20,50=717,50m3</t>
  </si>
  <si>
    <r>
      <rPr>
        <b/>
        <sz val="10"/>
        <rFont val="Arial"/>
        <charset val="134"/>
      </rPr>
      <t>5</t>
    </r>
    <r>
      <rPr>
        <sz val="10"/>
        <rFont val="Arial"/>
        <charset val="134"/>
      </rPr>
      <t>-LASTRO DE BRITA</t>
    </r>
  </si>
  <si>
    <t>35,00X20,50=717,50x0,05=35,88m3</t>
  </si>
  <si>
    <r>
      <rPr>
        <b/>
        <sz val="10"/>
        <rFont val="Arial"/>
        <charset val="134"/>
      </rPr>
      <t>6</t>
    </r>
    <r>
      <rPr>
        <sz val="10"/>
        <rFont val="Arial"/>
        <charset val="134"/>
      </rPr>
      <t>-CORTE DE CONCRETO COM DISCO DIAMANTADO ATÉ PROFUNDIDADE DE 13CM</t>
    </r>
  </si>
  <si>
    <t>INFRA</t>
  </si>
  <si>
    <t>35,00X5X0,01=1,75M2+ 9X20,50*0,01=1,85M2 =3,60M2</t>
  </si>
  <si>
    <r>
      <rPr>
        <b/>
        <sz val="10"/>
        <rFont val="Arial"/>
        <charset val="134"/>
      </rPr>
      <t>7</t>
    </r>
    <r>
      <rPr>
        <sz val="10"/>
        <rFont val="Arial"/>
        <charset val="134"/>
      </rPr>
      <t>-ACABAMENTO DE PISO DE CONCRETO TIPO BAMBOLÊ</t>
    </r>
  </si>
  <si>
    <t>35,00X20,50=717,50m2</t>
  </si>
  <si>
    <r>
      <rPr>
        <b/>
        <sz val="10"/>
        <rFont val="Arial"/>
        <charset val="134"/>
      </rPr>
      <t>8</t>
    </r>
    <r>
      <rPr>
        <sz val="10"/>
        <rFont val="Arial"/>
        <charset val="134"/>
      </rPr>
      <t>-PINTURA PROTETORA COM TINTA A BASE DE EPÓXI (PARA ARGAMASSA IMPERMEÁVEL)</t>
    </r>
  </si>
  <si>
    <t/>
  </si>
  <si>
    <t>16.01.090</t>
  </si>
  <si>
    <r>
      <rPr>
        <b/>
        <sz val="10"/>
        <rFont val="Arial"/>
        <charset val="134"/>
      </rPr>
      <t>9</t>
    </r>
    <r>
      <rPr>
        <sz val="10"/>
        <rFont val="Arial"/>
        <charset val="134"/>
      </rPr>
      <t>-FE-01 FECHAMENTO PARA SETORIZAÇAO 120&lt;H&lt;200 CM (ALAMBRADO)</t>
    </r>
  </si>
  <si>
    <t>M</t>
  </si>
  <si>
    <t>FDE</t>
  </si>
  <si>
    <t>35,00*1,5 =52,5+15*1,5=22,50- TOTAL =75M</t>
  </si>
  <si>
    <r>
      <rPr>
        <b/>
        <sz val="10"/>
        <rFont val="Arial"/>
        <charset val="134"/>
      </rPr>
      <t>10</t>
    </r>
    <r>
      <rPr>
        <sz val="10"/>
        <rFont val="Arial"/>
        <charset val="134"/>
      </rPr>
      <t>-POSTES PARA VOLEIBOL, INCLUSIVE PINTURA E REDE</t>
    </r>
  </si>
  <si>
    <r>
      <rPr>
        <b/>
        <sz val="10"/>
        <rFont val="Arial"/>
        <charset val="134"/>
      </rPr>
      <t>11</t>
    </r>
    <r>
      <rPr>
        <sz val="10"/>
        <rFont val="Arial"/>
        <charset val="134"/>
      </rPr>
      <t>-TRAVE PARA FUTEBOL DE SALÃO, INCLUSIVE PINTURA E REDE</t>
    </r>
  </si>
  <si>
    <t>COTAÇÃO</t>
  </si>
  <si>
    <t>12- ESTRUTURA DE BASQUETE MOD.N.B.A OFICIAL AXS- MOD. 119-E (PAR)</t>
  </si>
  <si>
    <t>INTERNET</t>
  </si>
  <si>
    <t>MERCADO DOS ESPORTES=  29.389,50 , RAPINI =29.700,00 ,PEQUITA SPORTS =34.980,00</t>
  </si>
  <si>
    <r>
      <rPr>
        <b/>
        <sz val="10"/>
        <rFont val="Arial"/>
        <charset val="134"/>
      </rPr>
      <t>13</t>
    </r>
    <r>
      <rPr>
        <sz val="10"/>
        <rFont val="Arial"/>
        <charset val="134"/>
      </rPr>
      <t>-QD.01 - DEMARCAÇÃO DE QUADRA COM TINTA A BASE DE BORRACHA CLORADA - VOLEIBOL</t>
    </r>
  </si>
  <si>
    <r>
      <rPr>
        <b/>
        <sz val="10"/>
        <rFont val="Arial"/>
        <charset val="134"/>
      </rPr>
      <t>14</t>
    </r>
    <r>
      <rPr>
        <sz val="10"/>
        <rFont val="Arial"/>
        <charset val="134"/>
      </rPr>
      <t>-QD.02 - DEMARCAÇÃO DE QUADRA COM TINTA A BASE DE BORRACHA. CLORADA - FUTEBOL DE SALÃO</t>
    </r>
  </si>
  <si>
    <r>
      <rPr>
        <b/>
        <sz val="10"/>
        <rFont val="Arial"/>
        <charset val="134"/>
      </rPr>
      <t>15</t>
    </r>
    <r>
      <rPr>
        <sz val="10"/>
        <rFont val="Arial"/>
        <charset val="134"/>
      </rPr>
      <t>-QD.03 - DEMARCAÇÃO DE QUADRA COM TINTA A BASE DE BORRACHA CLORADA - BASQUETE</t>
    </r>
  </si>
  <si>
    <r>
      <rPr>
        <b/>
        <sz val="10"/>
        <rFont val="Arial"/>
        <charset val="134"/>
      </rPr>
      <t>16-</t>
    </r>
    <r>
      <rPr>
        <sz val="10"/>
        <rFont val="Arial"/>
        <charset val="134"/>
      </rPr>
      <t>QD.05 - DEMARC.QUADRA C/ TINTA A BASE DE BORRACHA CLORADA - HANDBOL</t>
    </r>
  </si>
  <si>
    <r>
      <rPr>
        <b/>
        <sz val="10"/>
        <rFont val="Arial"/>
        <charset val="134"/>
      </rPr>
      <t>17-</t>
    </r>
    <r>
      <rPr>
        <sz val="10"/>
        <rFont val="Arial"/>
        <charset val="134"/>
      </rPr>
      <t>POLIMENTO DE CONCRETO</t>
    </r>
  </si>
  <si>
    <r>
      <rPr>
        <b/>
        <sz val="10"/>
        <rFont val="Arial"/>
        <charset val="134"/>
      </rPr>
      <t>18</t>
    </r>
    <r>
      <rPr>
        <sz val="10"/>
        <rFont val="Arial"/>
        <charset val="134"/>
      </rPr>
      <t>- TELA DE NYLON PARA COBERTURA DE QUADRA</t>
    </r>
  </si>
  <si>
    <t>35,00x10=350m2 +20,50x10m=205,00m2 - total =555,00m2 x2=1110,00m2</t>
  </si>
  <si>
    <r>
      <rPr>
        <b/>
        <sz val="10"/>
        <rFont val="Arial"/>
        <charset val="134"/>
      </rPr>
      <t xml:space="preserve">19- </t>
    </r>
    <r>
      <rPr>
        <sz val="10"/>
        <rFont val="Arial"/>
        <charset val="134"/>
      </rPr>
      <t>TELHA ONDULADA CRFS 8MM</t>
    </r>
  </si>
  <si>
    <t>2,44X1,10X40 UNIDADES=107,36</t>
  </si>
  <si>
    <r>
      <rPr>
        <b/>
        <sz val="10"/>
        <rFont val="Arial"/>
        <charset val="134"/>
      </rPr>
      <t>20</t>
    </r>
    <r>
      <rPr>
        <sz val="10"/>
        <rFont val="Arial"/>
        <charset val="134"/>
      </rPr>
      <t>-CIMBRAMENTO PARA ALTURAS ENTRE 3,01M E 7,00M</t>
    </r>
  </si>
  <si>
    <t>20X7X0,20=28M3 + 15X30X0,20=90M3</t>
  </si>
  <si>
    <r>
      <rPr>
        <b/>
        <sz val="10"/>
        <rFont val="Arial"/>
        <charset val="134"/>
      </rPr>
      <t>21</t>
    </r>
    <r>
      <rPr>
        <sz val="10"/>
        <rFont val="Arial"/>
        <charset val="134"/>
      </rPr>
      <t>-FORNECIMENTO DE ESTRUTURA METÁLICA PARA COBERTURA</t>
    </r>
  </si>
  <si>
    <t>KG</t>
  </si>
  <si>
    <t>40X2(PERFIL DUPLO)X2 X18,03KG/M= 2.884,80</t>
  </si>
  <si>
    <r>
      <rPr>
        <b/>
        <sz val="10"/>
        <rFont val="Arial"/>
        <charset val="134"/>
      </rPr>
      <t>22</t>
    </r>
    <r>
      <rPr>
        <sz val="10"/>
        <rFont val="Arial"/>
        <charset val="134"/>
      </rPr>
      <t>-MONTAGEM DE ESTRUTURA METÁLICA PARA COBERTURA</t>
    </r>
  </si>
  <si>
    <r>
      <rPr>
        <b/>
        <sz val="10"/>
        <rFont val="Arial"/>
        <charset val="134"/>
      </rPr>
      <t>23</t>
    </r>
    <r>
      <rPr>
        <sz val="10"/>
        <rFont val="Arial"/>
        <charset val="134"/>
      </rPr>
      <t>-RETIRADA DE ESTRUTURA METÁLICA INCLUSIVE PERFIS DE FIXAÇÃO</t>
    </r>
  </si>
  <si>
    <r>
      <rPr>
        <b/>
        <sz val="10"/>
        <rFont val="Arial"/>
        <charset val="134"/>
      </rPr>
      <t>24</t>
    </r>
    <r>
      <rPr>
        <sz val="10"/>
        <rFont val="Arial"/>
        <charset val="134"/>
      </rPr>
      <t>-ESMALTE SINTÉTICO - ESTRUTURAS METÁLICAS</t>
    </r>
  </si>
  <si>
    <t>40X1X2X2(LADOS)=160M2 VIGAS -   PANTOGRAFICO =60M2</t>
  </si>
  <si>
    <r>
      <rPr>
        <b/>
        <sz val="10"/>
        <rFont val="Arial"/>
        <charset val="134"/>
      </rPr>
      <t>25</t>
    </r>
    <r>
      <rPr>
        <sz val="10"/>
        <rFont val="Arial"/>
        <charset val="134"/>
      </rPr>
      <t xml:space="preserve">- BRISE - FECHAMENTO DAS LATERAIS DO GINÁSIO /c/fornec.,transp.e instalação </t>
    </r>
  </si>
  <si>
    <t>TELEF.</t>
  </si>
  <si>
    <t xml:space="preserve"> 65,80+75,25=142,00  - INTER HOUSE- REQUINTE </t>
  </si>
  <si>
    <r>
      <rPr>
        <b/>
        <sz val="10"/>
        <rFont val="Arial"/>
        <charset val="134"/>
      </rPr>
      <t>26</t>
    </r>
    <r>
      <rPr>
        <sz val="10"/>
        <rFont val="Arial"/>
        <charset val="134"/>
      </rPr>
      <t>-RUFO EM CHAPA DE AÇO GALVANIZADO N.24 - DESENVOLVIMENTO 100CM</t>
    </r>
  </si>
  <si>
    <t>50 +50 =100M</t>
  </si>
  <si>
    <t>16.06.076</t>
  </si>
  <si>
    <r>
      <rPr>
        <b/>
        <sz val="10"/>
        <rFont val="Arial"/>
        <charset val="134"/>
      </rPr>
      <t>27</t>
    </r>
    <r>
      <rPr>
        <sz val="10"/>
        <rFont val="Arial"/>
        <charset val="134"/>
      </rPr>
      <t>- FORNECIMENTO E INSTALAÇAO DE PLACAS DE OBRA</t>
    </r>
  </si>
  <si>
    <t>2X3 M = 6,0M2</t>
  </si>
  <si>
    <t>Planilha elaborada por: Vicente Nunes da Eira - Eng.Civil - crea/sp - 5060580945</t>
  </si>
  <si>
    <t xml:space="preserve">ITEM DE MAIOR RELEVÂNCIA </t>
  </si>
  <si>
    <t>LATITUDE : 23°32'27.21" S  - LONGITUDE : 46°21'52.00" O</t>
  </si>
  <si>
    <t>PREFEITURA MUNICIPAL DE FERRAZ DE VASCONCELOS</t>
  </si>
  <si>
    <t xml:space="preserve">SECRETARIA MUNICIPAL DE OBRAS </t>
  </si>
  <si>
    <t xml:space="preserve">PLANILHA ORÇAMENTÁRIA DA EXECUÇÃO CONSTRUÇÃO DO PISO E PINTURA DA QUADRA MARCÍLIO GUERRA -RUA:Jacomo Zanchetta nº77 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</si>
  <si>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</si>
  <si>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</si>
  <si>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</si>
  <si>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</si>
  <si>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</si>
  <si>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</si>
  <si>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</si>
  <si>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</si>
  <si>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</si>
  <si>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</si>
  <si>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SECRETARIA MUNICIPAL DE OBRAS</t>
  </si>
  <si>
    <t xml:space="preserve">CRONOGRAMA DA EXEC. CONSTRUÇÃO DO PISO E PINTURA DA QUADRA MARCÍLIO GUERRA -RUA:Jacomo Zanchetta nº77 </t>
  </si>
  <si>
    <t xml:space="preserve">VALOR </t>
  </si>
  <si>
    <t>total %</t>
  </si>
  <si>
    <t>1ºMÊS</t>
  </si>
  <si>
    <t>2ºMÊS</t>
  </si>
  <si>
    <t>3ºMÊS</t>
  </si>
  <si>
    <t>C/BDI</t>
  </si>
  <si>
    <t>por serviço</t>
  </si>
  <si>
    <t>DEMOLIÇÃO</t>
  </si>
  <si>
    <t xml:space="preserve"> PISO DE CONCRETO</t>
  </si>
  <si>
    <t>ESTRUT. METAL.E ELETR.</t>
  </si>
  <si>
    <t>EQUIPAMENTOS ESPORTIVOS</t>
  </si>
  <si>
    <t>PINTURA</t>
  </si>
  <si>
    <t xml:space="preserve">TOTAL % por quinzena </t>
  </si>
  <si>
    <t xml:space="preserve">CRITÉRIO POR MEDIÇÕES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</si>
</sst>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0\.00\.00"/>
    <numFmt numFmtId="165" formatCode="00\.00\.000"/>
    <numFmt numFmtId="166" formatCode="mm/yy"/>
    <numFmt numFmtId="167" formatCode="_(* #,##0.00_);_(* \(#,##0.00\);_(* \-??_);_(@_)"/>
  </numFmts>
  <fonts count="13">
    <font>
      <sz val="10"/>
      <name val="Arial"/>
      <charset val="134"/>
    </font>
    <font>
      <b/>
      <sz val="10"/>
      <name val="Arial"/>
      <charset val="134"/>
    </font>
    <font>
      <b/>
      <i/>
      <sz val="10"/>
      <name val="Arial"/>
      <charset val="134"/>
    </font>
    <font>
      <b/>
      <sz val="10"/>
      <color rgb="FFFF0000"/>
      <name val="Arial"/>
      <charset val="134"/>
    </font>
    <font>
      <b/>
      <sz val="12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12"/>
      <color indexed="1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6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hair">
        <color indexed="8"/>
      </top>
      <bottom style="hair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1" fillId="0" borderId="66" applyNumberFormat="0" applyFill="0" applyAlignment="0" applyProtection="0"/>
    <xf numFmtId="167" fontId="12" fillId="0" borderId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" fontId="1" fillId="0" borderId="7" xfId="0" applyNumberFormat="1" applyFont="1" applyBorder="1" applyAlignment="1">
      <alignment horizontal="center" vertical="center"/>
    </xf>
    <xf numFmtId="167" fontId="12" fillId="0" borderId="8" xfId="2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43" fontId="1" fillId="0" borderId="9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7" fontId="1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Fill="1" applyBorder="1" applyAlignment="1">
      <alignment horizontal="center" vertical="center"/>
    </xf>
    <xf numFmtId="4" fontId="1" fillId="0" borderId="19" xfId="0" applyNumberFormat="1" applyFont="1" applyFill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0" fontId="0" fillId="0" borderId="22" xfId="0" applyNumberFormat="1" applyBorder="1"/>
    <xf numFmtId="167" fontId="12" fillId="2" borderId="8" xfId="2" applyFill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164" fontId="0" fillId="3" borderId="35" xfId="0" applyNumberForma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2" fontId="0" fillId="0" borderId="7" xfId="0" applyNumberFormat="1" applyBorder="1" applyAlignment="1">
      <alignment horizontal="left" vertical="center"/>
    </xf>
    <xf numFmtId="164" fontId="1" fillId="0" borderId="35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0" fillId="0" borderId="39" xfId="2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Alignment="1">
      <alignment vertical="center"/>
    </xf>
    <xf numFmtId="4" fontId="0" fillId="0" borderId="16" xfId="0" applyNumberForma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4" fontId="0" fillId="3" borderId="39" xfId="2" applyNumberFormat="1" applyFont="1" applyFill="1" applyBorder="1" applyAlignment="1" applyProtection="1">
      <alignment horizontal="center" vertical="center"/>
    </xf>
    <xf numFmtId="167" fontId="12" fillId="3" borderId="0" xfId="2" applyFill="1" applyAlignment="1">
      <alignment vertical="center"/>
    </xf>
    <xf numFmtId="4" fontId="0" fillId="3" borderId="16" xfId="0" applyNumberForma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right" vertical="center"/>
    </xf>
    <xf numFmtId="4" fontId="1" fillId="3" borderId="16" xfId="0" applyNumberFormat="1" applyFont="1" applyFill="1" applyBorder="1" applyAlignment="1">
      <alignment horizontal="center" vertical="center"/>
    </xf>
    <xf numFmtId="167" fontId="12" fillId="0" borderId="0" xfId="2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42" xfId="0" applyNumberFormat="1" applyBorder="1" applyAlignment="1">
      <alignment horizontal="center" vertical="center"/>
    </xf>
    <xf numFmtId="4" fontId="1" fillId="0" borderId="42" xfId="0" applyNumberFormat="1" applyFont="1" applyBorder="1" applyAlignment="1">
      <alignment horizontal="right" vertical="center"/>
    </xf>
    <xf numFmtId="4" fontId="1" fillId="0" borderId="4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48" xfId="0" applyFont="1" applyBorder="1" applyAlignment="1" applyProtection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164" fontId="4" fillId="0" borderId="49" xfId="0" applyNumberFormat="1" applyFont="1" applyBorder="1" applyAlignment="1">
      <alignment horizontal="left" vertical="center"/>
    </xf>
    <xf numFmtId="2" fontId="4" fillId="0" borderId="46" xfId="0" applyNumberFormat="1" applyFont="1" applyBorder="1" applyAlignment="1">
      <alignment horizontal="left" vertical="center"/>
    </xf>
    <xf numFmtId="164" fontId="4" fillId="0" borderId="50" xfId="0" applyNumberFormat="1" applyFont="1" applyBorder="1" applyAlignment="1">
      <alignment horizontal="left" vertical="center"/>
    </xf>
    <xf numFmtId="165" fontId="6" fillId="0" borderId="48" xfId="0" applyNumberFormat="1" applyFont="1" applyBorder="1" applyAlignment="1">
      <alignment horizontal="left" vertical="center"/>
    </xf>
    <xf numFmtId="165" fontId="4" fillId="0" borderId="48" xfId="0" applyNumberFormat="1" applyFont="1" applyBorder="1" applyAlignment="1">
      <alignment horizontal="left" vertical="center"/>
    </xf>
    <xf numFmtId="164" fontId="6" fillId="0" borderId="51" xfId="0" applyNumberFormat="1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164" fontId="0" fillId="0" borderId="35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6" fontId="4" fillId="4" borderId="0" xfId="0" applyNumberFormat="1" applyFont="1" applyFill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4" fillId="0" borderId="46" xfId="0" applyFont="1" applyBorder="1" applyAlignment="1">
      <alignment horizontal="right" vertical="center"/>
    </xf>
    <xf numFmtId="0" fontId="4" fillId="0" borderId="48" xfId="0" applyFont="1" applyBorder="1" applyAlignment="1">
      <alignment horizontal="right" vertical="center"/>
    </xf>
    <xf numFmtId="2" fontId="0" fillId="0" borderId="56" xfId="0" applyNumberFormat="1" applyBorder="1" applyAlignment="1">
      <alignment horizontal="center" vertical="center"/>
    </xf>
    <xf numFmtId="2" fontId="0" fillId="3" borderId="56" xfId="0" applyNumberForma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2" fontId="1" fillId="0" borderId="56" xfId="0" applyNumberFormat="1" applyFont="1" applyBorder="1" applyAlignment="1">
      <alignment horizontal="center" vertical="center"/>
    </xf>
    <xf numFmtId="2" fontId="0" fillId="0" borderId="56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167" fontId="0" fillId="0" borderId="0" xfId="2" applyFont="1" applyFill="1" applyAlignment="1">
      <alignment vertical="center"/>
    </xf>
    <xf numFmtId="167" fontId="12" fillId="0" borderId="0" xfId="2" applyFill="1" applyAlignment="1">
      <alignment vertical="center"/>
    </xf>
    <xf numFmtId="4" fontId="1" fillId="0" borderId="39" xfId="2" applyNumberFormat="1" applyFont="1" applyFill="1" applyBorder="1" applyAlignment="1" applyProtection="1">
      <alignment horizontal="center" vertical="center"/>
    </xf>
    <xf numFmtId="167" fontId="1" fillId="0" borderId="0" xfId="2" applyFont="1" applyAlignment="1">
      <alignment vertical="center"/>
    </xf>
    <xf numFmtId="167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vertical="center"/>
    </xf>
    <xf numFmtId="164" fontId="0" fillId="0" borderId="60" xfId="0" applyNumberFormat="1" applyFont="1" applyBorder="1" applyAlignment="1">
      <alignment horizontal="center" vertical="center"/>
    </xf>
    <xf numFmtId="2" fontId="0" fillId="0" borderId="64" xfId="0" applyNumberFormat="1" applyBorder="1" applyAlignment="1">
      <alignment horizontal="center" vertical="center"/>
    </xf>
    <xf numFmtId="4" fontId="0" fillId="0" borderId="65" xfId="2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Alignment="1">
      <alignment vertical="center"/>
    </xf>
    <xf numFmtId="4" fontId="0" fillId="0" borderId="0" xfId="0" applyNumberFormat="1" applyAlignment="1">
      <alignment vertical="center"/>
    </xf>
    <xf numFmtId="2" fontId="0" fillId="0" borderId="0" xfId="0" quotePrefix="1" applyNumberFormat="1" applyFont="1" applyAlignment="1">
      <alignment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5" fillId="0" borderId="54" xfId="0" applyFont="1" applyBorder="1" applyAlignment="1">
      <alignment horizontal="left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166" fontId="4" fillId="4" borderId="55" xfId="0" applyNumberFormat="1" applyFont="1" applyFill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6" fontId="6" fillId="0" borderId="48" xfId="0" applyNumberFormat="1" applyFont="1" applyBorder="1" applyAlignment="1">
      <alignment horizontal="center" vertical="center"/>
    </xf>
    <xf numFmtId="166" fontId="6" fillId="0" borderId="58" xfId="0" applyNumberFormat="1" applyFont="1" applyBorder="1" applyAlignment="1">
      <alignment horizontal="center" vertical="center"/>
    </xf>
    <xf numFmtId="2" fontId="1" fillId="0" borderId="33" xfId="0" applyNumberFormat="1" applyFont="1" applyBorder="1" applyAlignment="1">
      <alignment horizontal="left" vertical="center"/>
    </xf>
    <xf numFmtId="2" fontId="0" fillId="0" borderId="34" xfId="0" applyNumberFormat="1" applyFont="1" applyBorder="1" applyAlignment="1">
      <alignment horizontal="left" vertical="center"/>
    </xf>
    <xf numFmtId="2" fontId="0" fillId="0" borderId="38" xfId="0" applyNumberFormat="1" applyFon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0" fillId="0" borderId="34" xfId="0" applyNumberFormat="1" applyBorder="1" applyAlignment="1">
      <alignment horizontal="left" vertical="center"/>
    </xf>
    <xf numFmtId="2" fontId="0" fillId="0" borderId="38" xfId="0" applyNumberFormat="1" applyBorder="1" applyAlignment="1">
      <alignment horizontal="left" vertical="center"/>
    </xf>
    <xf numFmtId="2" fontId="1" fillId="3" borderId="33" xfId="0" applyNumberFormat="1" applyFont="1" applyFill="1" applyBorder="1" applyAlignment="1">
      <alignment horizontal="left" vertical="center"/>
    </xf>
    <xf numFmtId="2" fontId="0" fillId="3" borderId="34" xfId="0" applyNumberFormat="1" applyFill="1" applyBorder="1" applyAlignment="1">
      <alignment horizontal="left" vertical="center"/>
    </xf>
    <xf numFmtId="2" fontId="0" fillId="3" borderId="38" xfId="0" applyNumberFormat="1" applyFill="1" applyBorder="1" applyAlignment="1">
      <alignment horizontal="left" vertical="center"/>
    </xf>
    <xf numFmtId="2" fontId="0" fillId="3" borderId="33" xfId="0" applyNumberFormat="1" applyFill="1" applyBorder="1" applyAlignment="1">
      <alignment horizontal="left" vertical="center"/>
    </xf>
    <xf numFmtId="2" fontId="0" fillId="0" borderId="33" xfId="0" applyNumberFormat="1" applyFill="1" applyBorder="1" applyAlignment="1">
      <alignment horizontal="left" vertical="center"/>
    </xf>
    <xf numFmtId="2" fontId="0" fillId="0" borderId="34" xfId="0" applyNumberFormat="1" applyFill="1" applyBorder="1" applyAlignment="1">
      <alignment horizontal="left" vertical="center"/>
    </xf>
    <xf numFmtId="2" fontId="0" fillId="0" borderId="38" xfId="0" applyNumberFormat="1" applyFill="1" applyBorder="1" applyAlignment="1">
      <alignment horizontal="left" vertical="center"/>
    </xf>
    <xf numFmtId="2" fontId="0" fillId="0" borderId="33" xfId="0" applyNumberFormat="1" applyFont="1" applyBorder="1" applyAlignment="1">
      <alignment horizontal="left" vertical="center"/>
    </xf>
    <xf numFmtId="2" fontId="1" fillId="0" borderId="34" xfId="0" applyNumberFormat="1" applyFont="1" applyBorder="1" applyAlignment="1">
      <alignment horizontal="left" vertical="center"/>
    </xf>
    <xf numFmtId="2" fontId="1" fillId="0" borderId="38" xfId="0" applyNumberFormat="1" applyFont="1" applyBorder="1" applyAlignment="1">
      <alignment horizontal="left" vertical="center"/>
    </xf>
    <xf numFmtId="164" fontId="5" fillId="0" borderId="45" xfId="0" applyNumberFormat="1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9" fillId="0" borderId="52" xfId="0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2" fontId="0" fillId="0" borderId="61" xfId="0" applyNumberFormat="1" applyBorder="1" applyAlignment="1">
      <alignment horizontal="left" vertical="center"/>
    </xf>
    <xf numFmtId="2" fontId="0" fillId="0" borderId="62" xfId="0" applyNumberFormat="1" applyBorder="1" applyAlignment="1">
      <alignment horizontal="left" vertical="center"/>
    </xf>
    <xf numFmtId="2" fontId="0" fillId="0" borderId="63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2" fontId="1" fillId="3" borderId="34" xfId="0" applyNumberFormat="1" applyFont="1" applyFill="1" applyBorder="1" applyAlignment="1">
      <alignment horizontal="left" vertical="center"/>
    </xf>
    <xf numFmtId="2" fontId="1" fillId="3" borderId="38" xfId="0" applyNumberFormat="1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left" vertical="center"/>
    </xf>
    <xf numFmtId="2" fontId="1" fillId="0" borderId="41" xfId="0" applyNumberFormat="1" applyFont="1" applyBorder="1" applyAlignment="1">
      <alignment horizontal="left" vertical="center"/>
    </xf>
    <xf numFmtId="2" fontId="1" fillId="0" borderId="4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</cellXfs>
  <cellStyles count="3">
    <cellStyle name="Normal" xfId="0" builtinId="0"/>
    <cellStyle name="Título 1 1" xfId="1" xr:uid="{00000000-0005-0000-0000-000001000000}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210185</xdr:colOff>
      <xdr:row>1</xdr:row>
      <xdr:rowOff>57150</xdr:rowOff>
    </xdr:from>
    <xdr:to>
      <xdr:col>2</xdr:col>
      <xdr:colOff>429260</xdr:colOff>
      <xdr:row>3</xdr:row>
      <xdr:rowOff>76200</xdr:rowOff>
    </xdr:to>
    <xdr:pic>
      <xdr:nvPicPr>
        <xdr:cNvPr id="1580" name="Imagem 2" descr="Logo - Ferraz.jpg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9260" y="209550"/>
          <a:ext cx="11144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</xdr:colOff>
      <xdr:row>2</xdr:row>
      <xdr:rowOff>27305</xdr:rowOff>
    </xdr:from>
    <xdr:to>
      <xdr:col>2</xdr:col>
      <xdr:colOff>63500</xdr:colOff>
      <xdr:row>5</xdr:row>
      <xdr:rowOff>132080</xdr:rowOff>
    </xdr:to>
    <xdr:pic>
      <xdr:nvPicPr>
        <xdr:cNvPr id="7226" name="Imagem 2" descr="Logo - Ferraz.jpg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68325" y="408305"/>
          <a:ext cx="904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27940</xdr:rowOff>
    </xdr:from>
    <xdr:to>
      <xdr:col>2</xdr:col>
      <xdr:colOff>457200</xdr:colOff>
      <xdr:row>3</xdr:row>
      <xdr:rowOff>281941</xdr:rowOff>
    </xdr:to>
    <xdr:pic>
      <xdr:nvPicPr>
        <xdr:cNvPr id="3" name="Imagem 2" descr="Logo - Ferraz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4325" y="332740"/>
          <a:ext cx="819150" cy="570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2"/>
  <sheetViews>
    <sheetView showGridLines="0" showZeros="0" topLeftCell="A46" zoomScale="85" zoomScaleNormal="85" workbookViewId="0">
      <selection activeCell="C59" sqref="C59:G59"/>
    </sheetView>
  </sheetViews>
  <sheetFormatPr defaultColWidth="11.44140625" defaultRowHeight="13.2"/>
  <cols>
    <col min="1" max="1" width="3.33203125" style="1" customWidth="1"/>
    <col min="2" max="2" width="13.44140625" style="23" customWidth="1"/>
    <col min="3" max="3" width="9.44140625" style="1" customWidth="1"/>
    <col min="4" max="4" width="16.6640625" style="1" customWidth="1"/>
    <col min="5" max="6" width="15.6640625" style="1" customWidth="1"/>
    <col min="7" max="7" width="24.109375" style="1" customWidth="1"/>
    <col min="8" max="8" width="8.88671875" style="1" customWidth="1"/>
    <col min="9" max="9" width="16.109375" style="1" customWidth="1"/>
    <col min="10" max="10" width="11.44140625" style="1"/>
    <col min="11" max="11" width="12.5546875" style="1" customWidth="1"/>
    <col min="12" max="16384" width="11.44140625" style="1"/>
  </cols>
  <sheetData>
    <row r="2" spans="2:14" s="83" customFormat="1" ht="62.25" customHeight="1">
      <c r="B2" s="153"/>
      <c r="C2" s="153"/>
      <c r="D2" s="127" t="s">
        <v>0</v>
      </c>
      <c r="E2" s="128"/>
      <c r="F2" s="128"/>
      <c r="G2" s="129"/>
      <c r="H2" s="129"/>
      <c r="I2" s="129"/>
    </row>
    <row r="3" spans="2:14" s="84" customFormat="1" ht="15.75" customHeight="1">
      <c r="B3" s="153"/>
      <c r="C3" s="153"/>
      <c r="D3" s="130"/>
      <c r="E3" s="130"/>
      <c r="F3" s="130"/>
      <c r="G3" s="131" t="s">
        <v>1</v>
      </c>
      <c r="H3" s="131"/>
      <c r="I3" s="131"/>
    </row>
    <row r="4" spans="2:14" s="85" customFormat="1" ht="15.6">
      <c r="B4" s="153"/>
      <c r="C4" s="153"/>
      <c r="D4" s="88"/>
      <c r="E4" s="99"/>
      <c r="F4" s="99"/>
      <c r="G4" s="132" t="s">
        <v>2</v>
      </c>
      <c r="H4" s="132"/>
      <c r="I4" s="132"/>
    </row>
    <row r="5" spans="2:14" s="85" customFormat="1" ht="21" customHeight="1">
      <c r="B5" s="89"/>
      <c r="D5" s="90"/>
      <c r="E5" s="100" t="s">
        <v>3</v>
      </c>
      <c r="F5" s="101"/>
      <c r="G5" s="102"/>
      <c r="H5" s="102"/>
      <c r="I5" s="111"/>
    </row>
    <row r="6" spans="2:14" ht="18" customHeight="1">
      <c r="B6" s="91" t="s">
        <v>4</v>
      </c>
      <c r="C6" s="92"/>
      <c r="D6" s="92"/>
      <c r="E6" s="92"/>
      <c r="F6" s="103"/>
      <c r="G6" s="104" t="s">
        <v>5</v>
      </c>
      <c r="H6" s="133" t="s">
        <v>6</v>
      </c>
      <c r="I6" s="134"/>
      <c r="L6"/>
    </row>
    <row r="7" spans="2:14" ht="18" customHeight="1">
      <c r="B7" s="93" t="s">
        <v>7</v>
      </c>
      <c r="C7" s="94"/>
      <c r="D7" s="95"/>
      <c r="E7" s="95"/>
      <c r="F7" s="95"/>
      <c r="G7" s="105"/>
      <c r="H7" s="135" t="s">
        <v>8</v>
      </c>
      <c r="I7" s="136"/>
    </row>
    <row r="8" spans="2:14" ht="8.25" customHeight="1">
      <c r="B8" s="96"/>
      <c r="C8" s="97"/>
      <c r="D8" s="97"/>
      <c r="E8" s="97"/>
      <c r="F8" s="97"/>
      <c r="G8" s="97"/>
      <c r="H8" s="97"/>
      <c r="I8" s="97"/>
      <c r="K8" s="112"/>
    </row>
    <row r="9" spans="2:14" s="86" customFormat="1" ht="15" customHeight="1">
      <c r="B9" s="157" t="s">
        <v>9</v>
      </c>
      <c r="C9" s="154" t="s">
        <v>10</v>
      </c>
      <c r="D9" s="154"/>
      <c r="E9" s="154"/>
      <c r="F9" s="154"/>
      <c r="G9" s="154"/>
      <c r="H9" s="154" t="s">
        <v>11</v>
      </c>
      <c r="I9" s="158" t="s">
        <v>12</v>
      </c>
      <c r="K9" s="113"/>
    </row>
    <row r="10" spans="2:14" s="86" customFormat="1" ht="15" customHeight="1">
      <c r="B10" s="157"/>
      <c r="C10" s="154"/>
      <c r="D10" s="154"/>
      <c r="E10" s="154"/>
      <c r="F10" s="154"/>
      <c r="G10" s="154"/>
      <c r="H10" s="154"/>
      <c r="I10" s="158"/>
      <c r="K10" s="113"/>
    </row>
    <row r="11" spans="2:14" s="87" customFormat="1" ht="21" customHeight="1">
      <c r="B11" s="46">
        <v>25006</v>
      </c>
      <c r="C11" s="137" t="s">
        <v>13</v>
      </c>
      <c r="D11" s="138"/>
      <c r="E11" s="138"/>
      <c r="F11" s="138"/>
      <c r="G11" s="139"/>
      <c r="H11" s="106" t="s">
        <v>14</v>
      </c>
      <c r="I11" s="62">
        <v>71.75</v>
      </c>
      <c r="J11" s="63">
        <v>258.47000000000003</v>
      </c>
      <c r="K11" s="114">
        <f t="shared" ref="K11:K17" si="0">J11*I11</f>
        <v>18545.222500000003</v>
      </c>
      <c r="L11" s="22"/>
      <c r="N11" s="63"/>
    </row>
    <row r="12" spans="2:14" s="87" customFormat="1" ht="21" customHeight="1">
      <c r="B12" s="46" t="s">
        <v>15</v>
      </c>
      <c r="C12" s="140" t="s">
        <v>16</v>
      </c>
      <c r="D12" s="141"/>
      <c r="E12" s="141"/>
      <c r="F12" s="141"/>
      <c r="G12" s="142"/>
      <c r="H12" s="106"/>
      <c r="I12" s="62"/>
      <c r="K12" s="115"/>
      <c r="L12" s="22"/>
      <c r="N12" s="63"/>
    </row>
    <row r="13" spans="2:14" s="87" customFormat="1" ht="21" customHeight="1">
      <c r="B13" s="46">
        <v>10105</v>
      </c>
      <c r="C13" s="137" t="s">
        <v>17</v>
      </c>
      <c r="D13" s="138"/>
      <c r="E13" s="138"/>
      <c r="F13" s="138"/>
      <c r="G13" s="139"/>
      <c r="H13" s="106" t="s">
        <v>14</v>
      </c>
      <c r="I13" s="62">
        <v>93.28</v>
      </c>
      <c r="J13" s="87">
        <v>7.26</v>
      </c>
      <c r="K13" s="115">
        <f t="shared" si="0"/>
        <v>677.21280000000002</v>
      </c>
      <c r="N13" s="75"/>
    </row>
    <row r="14" spans="2:14" s="87" customFormat="1" ht="21" customHeight="1">
      <c r="B14" s="46" t="s">
        <v>15</v>
      </c>
      <c r="C14" s="140" t="s">
        <v>18</v>
      </c>
      <c r="D14" s="141"/>
      <c r="E14" s="141"/>
      <c r="F14" s="141"/>
      <c r="G14" s="142"/>
      <c r="H14" s="106"/>
      <c r="I14" s="62"/>
      <c r="J14" s="75"/>
      <c r="K14" s="115">
        <f t="shared" si="0"/>
        <v>0</v>
      </c>
      <c r="L14" s="22"/>
      <c r="N14" s="63"/>
    </row>
    <row r="15" spans="2:14" s="87" customFormat="1" ht="21" customHeight="1">
      <c r="B15" s="46">
        <v>10110</v>
      </c>
      <c r="C15" s="137" t="s">
        <v>19</v>
      </c>
      <c r="D15" s="141"/>
      <c r="E15" s="141"/>
      <c r="F15" s="141"/>
      <c r="G15" s="142"/>
      <c r="H15" s="106" t="s">
        <v>20</v>
      </c>
      <c r="I15" s="62">
        <v>1865.6</v>
      </c>
      <c r="J15" s="75">
        <v>1.22</v>
      </c>
      <c r="K15" s="115">
        <f t="shared" si="0"/>
        <v>2276.0319999999997</v>
      </c>
      <c r="L15" s="22"/>
      <c r="N15" s="63"/>
    </row>
    <row r="16" spans="2:14" s="87" customFormat="1" ht="21" customHeight="1">
      <c r="B16" s="46" t="s">
        <v>15</v>
      </c>
      <c r="C16" s="140" t="s">
        <v>21</v>
      </c>
      <c r="D16" s="141"/>
      <c r="E16" s="141"/>
      <c r="F16" s="141"/>
      <c r="G16" s="142"/>
      <c r="H16" s="106"/>
      <c r="I16" s="62"/>
      <c r="J16" s="75"/>
      <c r="K16" s="115">
        <f t="shared" si="0"/>
        <v>0</v>
      </c>
      <c r="L16" s="22"/>
      <c r="N16" s="63"/>
    </row>
    <row r="17" spans="2:14" s="87" customFormat="1" ht="21" customHeight="1">
      <c r="B17" s="51">
        <v>170351</v>
      </c>
      <c r="C17" s="143" t="s">
        <v>22</v>
      </c>
      <c r="D17" s="144"/>
      <c r="E17" s="144"/>
      <c r="F17" s="144"/>
      <c r="G17" s="145"/>
      <c r="H17" s="107" t="s">
        <v>23</v>
      </c>
      <c r="I17" s="69">
        <v>717.5</v>
      </c>
      <c r="J17" s="70">
        <v>90.06</v>
      </c>
      <c r="K17" s="70">
        <f t="shared" si="0"/>
        <v>64618.05</v>
      </c>
      <c r="L17" s="22"/>
      <c r="N17" s="63"/>
    </row>
    <row r="18" spans="2:14" s="87" customFormat="1" ht="21" customHeight="1">
      <c r="B18" s="51" t="s">
        <v>15</v>
      </c>
      <c r="C18" s="146" t="s">
        <v>24</v>
      </c>
      <c r="D18" s="144"/>
      <c r="E18" s="144"/>
      <c r="F18" s="144"/>
      <c r="G18" s="145"/>
      <c r="H18" s="107"/>
      <c r="I18" s="69"/>
      <c r="J18" s="70"/>
      <c r="K18" s="70"/>
      <c r="L18" s="22"/>
      <c r="N18" s="63"/>
    </row>
    <row r="19" spans="2:14" s="87" customFormat="1" ht="21" customHeight="1">
      <c r="B19" s="46">
        <v>130110</v>
      </c>
      <c r="C19" s="137" t="s">
        <v>25</v>
      </c>
      <c r="D19" s="141"/>
      <c r="E19" s="141"/>
      <c r="F19" s="141"/>
      <c r="G19" s="142"/>
      <c r="H19" s="106" t="s">
        <v>14</v>
      </c>
      <c r="I19" s="62">
        <v>35.880000000000003</v>
      </c>
      <c r="J19" s="75">
        <v>130.79</v>
      </c>
      <c r="K19" s="115">
        <f t="shared" ref="K19:K23" si="1">J19*I19</f>
        <v>4692.7452000000003</v>
      </c>
      <c r="L19" s="22"/>
      <c r="N19" s="63"/>
    </row>
    <row r="20" spans="2:14" s="87" customFormat="1" ht="21" customHeight="1">
      <c r="B20" s="46" t="s">
        <v>15</v>
      </c>
      <c r="C20" s="147" t="s">
        <v>26</v>
      </c>
      <c r="D20" s="148"/>
      <c r="E20" s="148"/>
      <c r="F20" s="148"/>
      <c r="G20" s="149"/>
      <c r="H20" s="106"/>
      <c r="I20" s="62"/>
      <c r="J20" s="75"/>
      <c r="K20" s="115"/>
      <c r="L20" s="22"/>
      <c r="N20" s="63"/>
    </row>
    <row r="21" spans="2:14" s="87" customFormat="1" ht="21" customHeight="1">
      <c r="B21" s="46">
        <v>102100</v>
      </c>
      <c r="C21" s="137" t="s">
        <v>27</v>
      </c>
      <c r="D21" s="141"/>
      <c r="E21" s="141"/>
      <c r="F21" s="141"/>
      <c r="G21" s="142"/>
      <c r="H21" s="106" t="s">
        <v>23</v>
      </c>
      <c r="I21" s="62">
        <v>3.6</v>
      </c>
      <c r="J21" s="75">
        <v>77.44</v>
      </c>
      <c r="K21" s="115">
        <f t="shared" si="1"/>
        <v>278.78399999999999</v>
      </c>
      <c r="L21" s="22"/>
      <c r="N21" s="63"/>
    </row>
    <row r="22" spans="2:14" s="87" customFormat="1" ht="21" customHeight="1">
      <c r="B22" s="46" t="s">
        <v>28</v>
      </c>
      <c r="C22" s="140" t="s">
        <v>29</v>
      </c>
      <c r="D22" s="141"/>
      <c r="E22" s="141"/>
      <c r="F22" s="141"/>
      <c r="G22" s="142"/>
      <c r="H22" s="106"/>
      <c r="I22" s="62"/>
      <c r="J22" s="75"/>
      <c r="K22" s="115"/>
      <c r="L22" s="22"/>
      <c r="N22" s="63"/>
    </row>
    <row r="23" spans="2:14" s="87" customFormat="1" ht="21" customHeight="1">
      <c r="B23" s="46">
        <v>130204</v>
      </c>
      <c r="C23" s="137" t="s">
        <v>30</v>
      </c>
      <c r="D23" s="141"/>
      <c r="E23" s="141"/>
      <c r="F23" s="141"/>
      <c r="G23" s="142"/>
      <c r="H23" s="106" t="s">
        <v>23</v>
      </c>
      <c r="I23" s="62">
        <v>717.5</v>
      </c>
      <c r="J23" s="75">
        <v>4.6500000000000004</v>
      </c>
      <c r="K23" s="115">
        <f t="shared" si="1"/>
        <v>3336.3750000000005</v>
      </c>
      <c r="L23" s="22"/>
      <c r="N23" s="63"/>
    </row>
    <row r="24" spans="2:14" s="87" customFormat="1" ht="21" customHeight="1">
      <c r="B24" s="46" t="s">
        <v>15</v>
      </c>
      <c r="C24" s="140" t="s">
        <v>31</v>
      </c>
      <c r="D24" s="141"/>
      <c r="E24" s="141"/>
      <c r="F24" s="141"/>
      <c r="G24" s="142"/>
      <c r="H24" s="106"/>
      <c r="I24" s="62"/>
      <c r="J24" s="75"/>
      <c r="K24" s="115"/>
      <c r="L24" s="22"/>
      <c r="N24" s="63"/>
    </row>
    <row r="25" spans="2:14" s="87" customFormat="1" ht="21" customHeight="1">
      <c r="B25" s="46">
        <v>50244</v>
      </c>
      <c r="C25" s="137" t="s">
        <v>32</v>
      </c>
      <c r="D25" s="138"/>
      <c r="E25" s="138"/>
      <c r="F25" s="138"/>
      <c r="G25" s="139"/>
      <c r="H25" s="106" t="s">
        <v>23</v>
      </c>
      <c r="I25" s="62">
        <v>717.5</v>
      </c>
      <c r="J25" s="75">
        <v>113.48</v>
      </c>
      <c r="K25" s="115">
        <f t="shared" ref="K25:K29" si="2">J25*I25</f>
        <v>81421.900000000009</v>
      </c>
      <c r="L25" s="22"/>
      <c r="N25" s="126" t="s">
        <v>33</v>
      </c>
    </row>
    <row r="26" spans="2:14" s="87" customFormat="1" ht="21" customHeight="1">
      <c r="B26" s="46" t="s">
        <v>15</v>
      </c>
      <c r="C26" s="150" t="s">
        <v>31</v>
      </c>
      <c r="D26" s="141"/>
      <c r="E26" s="141"/>
      <c r="F26" s="141"/>
      <c r="G26" s="142"/>
      <c r="H26" s="106"/>
      <c r="I26" s="62"/>
      <c r="J26" s="75"/>
      <c r="K26" s="115"/>
      <c r="L26" s="22"/>
      <c r="N26" s="63"/>
    </row>
    <row r="27" spans="2:14" s="87" customFormat="1" ht="21" customHeight="1">
      <c r="B27" s="46" t="s">
        <v>34</v>
      </c>
      <c r="C27" s="137" t="s">
        <v>35</v>
      </c>
      <c r="D27" s="141"/>
      <c r="E27" s="141"/>
      <c r="F27" s="141"/>
      <c r="G27" s="142"/>
      <c r="H27" s="106" t="s">
        <v>36</v>
      </c>
      <c r="I27" s="62">
        <v>75</v>
      </c>
      <c r="J27" s="75">
        <v>456.84</v>
      </c>
      <c r="K27" s="115">
        <f t="shared" si="2"/>
        <v>34263</v>
      </c>
      <c r="L27" s="22"/>
      <c r="N27" s="63"/>
    </row>
    <row r="28" spans="2:14" s="87" customFormat="1" ht="21" customHeight="1">
      <c r="B28" s="46" t="s">
        <v>37</v>
      </c>
      <c r="C28" s="140" t="s">
        <v>38</v>
      </c>
      <c r="D28" s="141"/>
      <c r="E28" s="141"/>
      <c r="F28" s="141"/>
      <c r="G28" s="142"/>
      <c r="H28" s="106"/>
      <c r="I28" s="62"/>
      <c r="J28" s="75"/>
      <c r="K28" s="115">
        <f t="shared" si="2"/>
        <v>0</v>
      </c>
      <c r="L28" s="22"/>
      <c r="N28" s="63"/>
    </row>
    <row r="29" spans="2:14" s="87" customFormat="1" ht="21" customHeight="1">
      <c r="B29" s="46">
        <v>170360</v>
      </c>
      <c r="C29" s="137" t="s">
        <v>39</v>
      </c>
      <c r="D29" s="141"/>
      <c r="E29" s="141"/>
      <c r="F29" s="141"/>
      <c r="G29" s="142"/>
      <c r="H29" s="106" t="s">
        <v>11</v>
      </c>
      <c r="I29" s="62">
        <v>1</v>
      </c>
      <c r="J29" s="75">
        <v>2114.3000000000002</v>
      </c>
      <c r="K29" s="115">
        <f t="shared" si="2"/>
        <v>2114.3000000000002</v>
      </c>
      <c r="L29" s="22"/>
      <c r="N29" s="63"/>
    </row>
    <row r="30" spans="2:14" s="87" customFormat="1" ht="21" customHeight="1">
      <c r="B30" s="46" t="s">
        <v>15</v>
      </c>
      <c r="C30" s="140"/>
      <c r="D30" s="141"/>
      <c r="E30" s="141"/>
      <c r="F30" s="141"/>
      <c r="G30" s="142"/>
      <c r="H30" s="106"/>
      <c r="I30" s="62"/>
      <c r="J30" s="75"/>
      <c r="K30" s="115">
        <f t="shared" ref="K30:K41" si="3">J30*I30</f>
        <v>0</v>
      </c>
      <c r="L30" s="22"/>
      <c r="N30" s="63"/>
    </row>
    <row r="31" spans="2:14" s="87" customFormat="1" ht="21" customHeight="1">
      <c r="B31" s="46">
        <v>170361</v>
      </c>
      <c r="C31" s="137" t="s">
        <v>40</v>
      </c>
      <c r="D31" s="141"/>
      <c r="E31" s="141"/>
      <c r="F31" s="141"/>
      <c r="G31" s="142"/>
      <c r="H31" s="108" t="s">
        <v>11</v>
      </c>
      <c r="I31" s="62">
        <v>2</v>
      </c>
      <c r="J31" s="75">
        <v>2237.58</v>
      </c>
      <c r="K31" s="115">
        <f t="shared" si="3"/>
        <v>4475.16</v>
      </c>
      <c r="L31" s="22"/>
      <c r="N31" s="63"/>
    </row>
    <row r="32" spans="2:14" s="87" customFormat="1" ht="21" customHeight="1">
      <c r="B32" s="46" t="s">
        <v>15</v>
      </c>
      <c r="C32" s="140"/>
      <c r="D32" s="141"/>
      <c r="E32" s="141"/>
      <c r="F32" s="141"/>
      <c r="G32" s="142"/>
      <c r="H32" s="106"/>
      <c r="I32" s="62"/>
      <c r="J32" s="75"/>
      <c r="K32" s="115">
        <f t="shared" si="3"/>
        <v>0</v>
      </c>
      <c r="L32" s="22"/>
      <c r="N32" s="63"/>
    </row>
    <row r="33" spans="2:14" s="87" customFormat="1" ht="21" customHeight="1">
      <c r="B33" s="57" t="s">
        <v>41</v>
      </c>
      <c r="C33" s="137" t="s">
        <v>42</v>
      </c>
      <c r="D33" s="151"/>
      <c r="E33" s="151"/>
      <c r="F33" s="151"/>
      <c r="G33" s="152"/>
      <c r="H33" s="109" t="s">
        <v>11</v>
      </c>
      <c r="I33" s="116">
        <v>1</v>
      </c>
      <c r="J33" s="117">
        <v>29389.5</v>
      </c>
      <c r="K33" s="118">
        <f t="shared" si="3"/>
        <v>29389.5</v>
      </c>
      <c r="L33" s="22"/>
      <c r="N33" s="63"/>
    </row>
    <row r="34" spans="2:14" s="87" customFormat="1" ht="21" customHeight="1">
      <c r="B34" s="57" t="s">
        <v>43</v>
      </c>
      <c r="C34" s="137" t="s">
        <v>44</v>
      </c>
      <c r="D34" s="151"/>
      <c r="E34" s="151"/>
      <c r="F34" s="151"/>
      <c r="G34" s="152"/>
      <c r="H34" s="109"/>
      <c r="I34" s="116"/>
      <c r="J34" s="117"/>
      <c r="K34" s="114"/>
      <c r="L34" s="22"/>
      <c r="N34" s="63"/>
    </row>
    <row r="35" spans="2:14" s="87" customFormat="1" ht="21" customHeight="1">
      <c r="B35" s="46">
        <v>170355</v>
      </c>
      <c r="C35" s="137" t="s">
        <v>45</v>
      </c>
      <c r="D35" s="141"/>
      <c r="E35" s="141"/>
      <c r="F35" s="141"/>
      <c r="G35" s="142"/>
      <c r="H35" s="106" t="s">
        <v>11</v>
      </c>
      <c r="I35" s="62">
        <v>1</v>
      </c>
      <c r="J35" s="75">
        <v>190.91</v>
      </c>
      <c r="K35" s="115">
        <f t="shared" si="3"/>
        <v>190.91</v>
      </c>
      <c r="L35" s="22"/>
      <c r="N35" s="63"/>
    </row>
    <row r="36" spans="2:14" s="87" customFormat="1" ht="21" customHeight="1">
      <c r="B36" s="46" t="s">
        <v>15</v>
      </c>
      <c r="C36" s="140"/>
      <c r="D36" s="141"/>
      <c r="E36" s="141"/>
      <c r="F36" s="141"/>
      <c r="G36" s="142"/>
      <c r="H36" s="106"/>
      <c r="I36" s="62"/>
      <c r="J36" s="75"/>
      <c r="K36" s="115">
        <f t="shared" si="3"/>
        <v>0</v>
      </c>
      <c r="L36" s="22"/>
      <c r="N36" s="63"/>
    </row>
    <row r="37" spans="2:14" s="87" customFormat="1" ht="21" customHeight="1">
      <c r="B37" s="46">
        <v>170356</v>
      </c>
      <c r="C37" s="137" t="s">
        <v>46</v>
      </c>
      <c r="D37" s="141"/>
      <c r="E37" s="141"/>
      <c r="F37" s="141"/>
      <c r="G37" s="142"/>
      <c r="H37" s="106" t="s">
        <v>11</v>
      </c>
      <c r="I37" s="62">
        <v>1</v>
      </c>
      <c r="J37" s="75">
        <v>353.53</v>
      </c>
      <c r="K37" s="115">
        <f t="shared" si="3"/>
        <v>353.53</v>
      </c>
      <c r="L37" s="22"/>
      <c r="N37" s="63"/>
    </row>
    <row r="38" spans="2:14" s="87" customFormat="1" ht="21" customHeight="1">
      <c r="B38" s="46" t="s">
        <v>15</v>
      </c>
      <c r="C38" s="140"/>
      <c r="D38" s="141"/>
      <c r="E38" s="141"/>
      <c r="F38" s="141"/>
      <c r="G38" s="142"/>
      <c r="H38" s="106"/>
      <c r="I38" s="62"/>
      <c r="J38" s="75"/>
      <c r="K38" s="115">
        <f t="shared" si="3"/>
        <v>0</v>
      </c>
      <c r="L38" s="22"/>
      <c r="N38" s="63"/>
    </row>
    <row r="39" spans="2:14" s="87" customFormat="1" ht="21" customHeight="1">
      <c r="B39" s="46">
        <v>170357</v>
      </c>
      <c r="C39" s="137" t="s">
        <v>47</v>
      </c>
      <c r="D39" s="141"/>
      <c r="E39" s="141"/>
      <c r="F39" s="141"/>
      <c r="G39" s="142"/>
      <c r="H39" s="106" t="s">
        <v>11</v>
      </c>
      <c r="I39" s="62">
        <v>1</v>
      </c>
      <c r="J39" s="75">
        <v>471.38</v>
      </c>
      <c r="K39" s="115">
        <f t="shared" si="3"/>
        <v>471.38</v>
      </c>
      <c r="L39" s="22"/>
      <c r="N39" s="63"/>
    </row>
    <row r="40" spans="2:14" s="87" customFormat="1" ht="21" customHeight="1">
      <c r="B40" s="46" t="s">
        <v>15</v>
      </c>
      <c r="C40" s="140"/>
      <c r="D40" s="141"/>
      <c r="E40" s="141"/>
      <c r="F40" s="141"/>
      <c r="G40" s="142"/>
      <c r="H40" s="106"/>
      <c r="I40" s="62"/>
      <c r="J40" s="75"/>
      <c r="K40" s="115">
        <f t="shared" si="3"/>
        <v>0</v>
      </c>
      <c r="L40" s="22"/>
      <c r="N40" s="63"/>
    </row>
    <row r="41" spans="2:14" s="87" customFormat="1" ht="21" customHeight="1">
      <c r="B41" s="46">
        <v>170358</v>
      </c>
      <c r="C41" s="137" t="s">
        <v>48</v>
      </c>
      <c r="D41" s="141"/>
      <c r="E41" s="141"/>
      <c r="F41" s="141"/>
      <c r="G41" s="142"/>
      <c r="H41" s="106" t="s">
        <v>11</v>
      </c>
      <c r="I41" s="62">
        <v>1</v>
      </c>
      <c r="J41" s="75">
        <v>260.70999999999998</v>
      </c>
      <c r="K41" s="115">
        <f t="shared" si="3"/>
        <v>260.70999999999998</v>
      </c>
      <c r="L41" s="22"/>
      <c r="N41" s="63"/>
    </row>
    <row r="42" spans="2:14" s="87" customFormat="1" ht="21" customHeight="1">
      <c r="B42" s="46" t="s">
        <v>15</v>
      </c>
      <c r="C42" s="140"/>
      <c r="D42" s="141"/>
      <c r="E42" s="141"/>
      <c r="F42" s="141"/>
      <c r="G42" s="142"/>
      <c r="H42" s="106"/>
      <c r="I42" s="62"/>
      <c r="J42" s="75"/>
      <c r="K42" s="115"/>
      <c r="L42" s="22"/>
      <c r="N42" s="63"/>
    </row>
    <row r="43" spans="2:14" s="87" customFormat="1" ht="21" customHeight="1">
      <c r="B43" s="46">
        <v>34050</v>
      </c>
      <c r="C43" s="137" t="s">
        <v>49</v>
      </c>
      <c r="D43" s="141"/>
      <c r="E43" s="141"/>
      <c r="F43" s="141"/>
      <c r="G43" s="142"/>
      <c r="H43" s="110" t="s">
        <v>23</v>
      </c>
      <c r="I43" s="62">
        <v>717.5</v>
      </c>
      <c r="J43" s="75">
        <v>5.37</v>
      </c>
      <c r="K43" s="115">
        <f>J43*I43</f>
        <v>3852.9749999999999</v>
      </c>
      <c r="L43" s="22"/>
      <c r="N43" s="63"/>
    </row>
    <row r="44" spans="2:14" s="87" customFormat="1" ht="21" customHeight="1">
      <c r="B44" s="46" t="s">
        <v>15</v>
      </c>
      <c r="C44" s="150" t="s">
        <v>31</v>
      </c>
      <c r="D44" s="141"/>
      <c r="E44" s="141"/>
      <c r="F44" s="141"/>
      <c r="G44" s="142"/>
      <c r="H44" s="106"/>
      <c r="I44" s="62"/>
      <c r="J44" s="75"/>
      <c r="K44" s="115"/>
      <c r="L44" s="22"/>
      <c r="N44" s="120"/>
    </row>
    <row r="45" spans="2:14" s="87" customFormat="1" ht="21" customHeight="1">
      <c r="B45" s="46">
        <v>170365</v>
      </c>
      <c r="C45" s="150" t="s">
        <v>50</v>
      </c>
      <c r="D45" s="138"/>
      <c r="E45" s="138"/>
      <c r="F45" s="138"/>
      <c r="G45" s="139"/>
      <c r="H45" s="106" t="s">
        <v>23</v>
      </c>
      <c r="I45" s="62">
        <v>1110</v>
      </c>
      <c r="J45" s="75">
        <v>11.52</v>
      </c>
      <c r="K45" s="115">
        <f t="shared" ref="K45:K51" si="4">J45*I45</f>
        <v>12787.199999999999</v>
      </c>
      <c r="L45" s="22"/>
      <c r="N45" s="120"/>
    </row>
    <row r="46" spans="2:14" s="87" customFormat="1" ht="21" customHeight="1">
      <c r="B46" s="46" t="s">
        <v>15</v>
      </c>
      <c r="C46" s="150" t="s">
        <v>51</v>
      </c>
      <c r="D46" s="138"/>
      <c r="E46" s="138"/>
      <c r="F46" s="138"/>
      <c r="G46" s="139"/>
      <c r="H46" s="106"/>
      <c r="I46" s="62"/>
      <c r="J46" s="75"/>
      <c r="K46" s="115"/>
      <c r="L46" s="22"/>
      <c r="N46" s="120"/>
    </row>
    <row r="47" spans="2:14" s="87" customFormat="1" ht="21" customHeight="1">
      <c r="B47" s="46">
        <v>60222</v>
      </c>
      <c r="C47" s="137" t="s">
        <v>52</v>
      </c>
      <c r="D47" s="141"/>
      <c r="E47" s="141"/>
      <c r="F47" s="141"/>
      <c r="G47" s="142"/>
      <c r="H47" s="110" t="s">
        <v>23</v>
      </c>
      <c r="I47" s="62">
        <v>107.36</v>
      </c>
      <c r="J47" s="75">
        <v>48.01</v>
      </c>
      <c r="K47" s="115">
        <f t="shared" si="4"/>
        <v>5154.3535999999995</v>
      </c>
      <c r="L47" s="22"/>
      <c r="N47" s="120"/>
    </row>
    <row r="48" spans="2:14" s="87" customFormat="1" ht="21" customHeight="1">
      <c r="B48" s="98" t="s">
        <v>15</v>
      </c>
      <c r="C48" s="150" t="s">
        <v>53</v>
      </c>
      <c r="D48" s="141"/>
      <c r="E48" s="141"/>
      <c r="F48" s="141"/>
      <c r="G48" s="142"/>
      <c r="H48" s="106"/>
      <c r="I48" s="62"/>
      <c r="J48" s="75"/>
      <c r="K48" s="115"/>
      <c r="L48" s="22"/>
      <c r="N48" s="120"/>
    </row>
    <row r="49" spans="2:14" s="87" customFormat="1" ht="21" customHeight="1">
      <c r="B49" s="98">
        <v>30130</v>
      </c>
      <c r="C49" s="150" t="s">
        <v>54</v>
      </c>
      <c r="D49" s="141"/>
      <c r="E49" s="141"/>
      <c r="F49" s="141"/>
      <c r="G49" s="142"/>
      <c r="H49" s="110" t="s">
        <v>14</v>
      </c>
      <c r="I49" s="62">
        <v>108</v>
      </c>
      <c r="J49" s="75">
        <v>26.94</v>
      </c>
      <c r="K49" s="115">
        <f t="shared" si="4"/>
        <v>2909.52</v>
      </c>
      <c r="L49" s="22"/>
      <c r="N49" s="120"/>
    </row>
    <row r="50" spans="2:14" s="87" customFormat="1" ht="21" customHeight="1">
      <c r="B50" s="98" t="s">
        <v>15</v>
      </c>
      <c r="C50" s="150" t="s">
        <v>55</v>
      </c>
      <c r="D50" s="141"/>
      <c r="E50" s="141"/>
      <c r="F50" s="141"/>
      <c r="G50" s="142"/>
      <c r="H50" s="106"/>
      <c r="I50" s="62"/>
      <c r="J50" s="75"/>
      <c r="K50" s="115"/>
      <c r="L50" s="22"/>
      <c r="N50" s="120"/>
    </row>
    <row r="51" spans="2:14" s="87" customFormat="1" ht="21" customHeight="1">
      <c r="B51" s="98">
        <v>60130</v>
      </c>
      <c r="C51" s="150" t="s">
        <v>56</v>
      </c>
      <c r="D51" s="141"/>
      <c r="E51" s="141"/>
      <c r="F51" s="141"/>
      <c r="G51" s="142"/>
      <c r="H51" s="110" t="s">
        <v>57</v>
      </c>
      <c r="I51" s="62">
        <v>2884.8</v>
      </c>
      <c r="J51" s="75">
        <v>8.9600000000000009</v>
      </c>
      <c r="K51" s="115">
        <f t="shared" si="4"/>
        <v>25847.808000000005</v>
      </c>
      <c r="L51" s="22"/>
      <c r="N51" s="120"/>
    </row>
    <row r="52" spans="2:14" s="87" customFormat="1" ht="21" customHeight="1">
      <c r="B52" s="98" t="s">
        <v>15</v>
      </c>
      <c r="C52" s="150" t="s">
        <v>58</v>
      </c>
      <c r="D52" s="141"/>
      <c r="E52" s="141"/>
      <c r="F52" s="141"/>
      <c r="G52" s="142"/>
      <c r="H52" s="106"/>
      <c r="I52" s="62"/>
      <c r="J52" s="75"/>
      <c r="K52" s="115"/>
      <c r="L52" s="22"/>
      <c r="N52" s="120"/>
    </row>
    <row r="53" spans="2:14" s="87" customFormat="1" ht="21" customHeight="1">
      <c r="B53" s="98">
        <v>60131</v>
      </c>
      <c r="C53" s="150" t="s">
        <v>59</v>
      </c>
      <c r="D53" s="141"/>
      <c r="E53" s="141"/>
      <c r="F53" s="141"/>
      <c r="G53" s="142"/>
      <c r="H53" s="110" t="s">
        <v>57</v>
      </c>
      <c r="I53" s="62">
        <v>2884.8</v>
      </c>
      <c r="J53" s="75">
        <v>2.37</v>
      </c>
      <c r="K53" s="115">
        <f t="shared" ref="K53:K57" si="5">J53*I53</f>
        <v>6836.9760000000006</v>
      </c>
      <c r="L53" s="22"/>
      <c r="N53" s="120"/>
    </row>
    <row r="54" spans="2:14" s="87" customFormat="1" ht="21" customHeight="1">
      <c r="B54" s="98" t="s">
        <v>15</v>
      </c>
      <c r="C54" s="150" t="s">
        <v>58</v>
      </c>
      <c r="D54" s="141"/>
      <c r="E54" s="141"/>
      <c r="F54" s="141"/>
      <c r="G54" s="142"/>
      <c r="H54" s="106"/>
      <c r="I54" s="62"/>
      <c r="J54" s="75"/>
      <c r="K54" s="119"/>
      <c r="L54" s="22"/>
      <c r="N54" s="120"/>
    </row>
    <row r="55" spans="2:14" s="87" customFormat="1" ht="21" customHeight="1">
      <c r="B55" s="46">
        <v>66008</v>
      </c>
      <c r="C55" s="150" t="s">
        <v>60</v>
      </c>
      <c r="D55" s="141"/>
      <c r="E55" s="141"/>
      <c r="F55" s="141"/>
      <c r="G55" s="142"/>
      <c r="H55" s="110" t="s">
        <v>57</v>
      </c>
      <c r="I55" s="62">
        <v>2884.8</v>
      </c>
      <c r="J55" s="75">
        <v>1.66</v>
      </c>
      <c r="K55" s="115">
        <f t="shared" si="5"/>
        <v>4788.768</v>
      </c>
      <c r="L55" s="22"/>
      <c r="N55" s="120"/>
    </row>
    <row r="56" spans="2:14" s="87" customFormat="1" ht="21" customHeight="1">
      <c r="B56" s="98" t="s">
        <v>15</v>
      </c>
      <c r="C56" s="150" t="s">
        <v>58</v>
      </c>
      <c r="D56" s="141"/>
      <c r="E56" s="141"/>
      <c r="F56" s="141"/>
      <c r="G56" s="142"/>
      <c r="H56" s="106"/>
      <c r="I56" s="62"/>
      <c r="J56" s="75"/>
      <c r="K56" s="115"/>
      <c r="L56" s="22"/>
      <c r="N56" s="120"/>
    </row>
    <row r="57" spans="2:14" s="87" customFormat="1" ht="21" customHeight="1">
      <c r="B57" s="46">
        <v>150312</v>
      </c>
      <c r="C57" s="150" t="s">
        <v>61</v>
      </c>
      <c r="D57" s="141"/>
      <c r="E57" s="141"/>
      <c r="F57" s="141"/>
      <c r="G57" s="142"/>
      <c r="H57" s="110" t="s">
        <v>23</v>
      </c>
      <c r="I57" s="62">
        <v>220</v>
      </c>
      <c r="J57" s="75">
        <v>18.66</v>
      </c>
      <c r="K57" s="115">
        <f t="shared" si="5"/>
        <v>4105.2</v>
      </c>
      <c r="L57" s="22"/>
      <c r="N57" s="120"/>
    </row>
    <row r="58" spans="2:14" s="87" customFormat="1" ht="21" customHeight="1">
      <c r="B58" s="98" t="s">
        <v>15</v>
      </c>
      <c r="C58" s="150" t="s">
        <v>62</v>
      </c>
      <c r="D58" s="141"/>
      <c r="E58" s="141"/>
      <c r="F58" s="141"/>
      <c r="G58" s="142"/>
      <c r="H58" s="110"/>
      <c r="I58" s="62"/>
      <c r="J58" s="75"/>
      <c r="K58" s="115"/>
      <c r="L58" s="22"/>
      <c r="N58" s="120"/>
    </row>
    <row r="59" spans="2:14" s="87" customFormat="1" ht="21" customHeight="1">
      <c r="B59" s="98" t="s">
        <v>41</v>
      </c>
      <c r="C59" s="137" t="s">
        <v>63</v>
      </c>
      <c r="D59" s="141"/>
      <c r="E59" s="141"/>
      <c r="F59" s="141"/>
      <c r="G59" s="142"/>
      <c r="H59" s="110" t="s">
        <v>23</v>
      </c>
      <c r="I59" s="62">
        <v>142</v>
      </c>
      <c r="J59" s="75">
        <v>300</v>
      </c>
      <c r="K59" s="115">
        <f t="shared" ref="K59:K63" si="6">J59*I59</f>
        <v>42600</v>
      </c>
      <c r="L59" s="22"/>
      <c r="N59" s="120"/>
    </row>
    <row r="60" spans="2:14" s="87" customFormat="1" ht="21" customHeight="1">
      <c r="B60" s="98" t="s">
        <v>64</v>
      </c>
      <c r="C60" s="150" t="s">
        <v>65</v>
      </c>
      <c r="D60" s="141"/>
      <c r="E60" s="141"/>
      <c r="F60" s="141"/>
      <c r="G60" s="142"/>
      <c r="H60" s="110"/>
      <c r="I60" s="62"/>
      <c r="J60" s="75"/>
      <c r="K60" s="115"/>
      <c r="L60" s="22"/>
      <c r="N60" s="120"/>
    </row>
    <row r="61" spans="2:14" s="87" customFormat="1" ht="21" customHeight="1">
      <c r="B61" s="98">
        <v>101134</v>
      </c>
      <c r="C61" s="137" t="s">
        <v>66</v>
      </c>
      <c r="D61" s="141"/>
      <c r="E61" s="141"/>
      <c r="F61" s="141"/>
      <c r="G61" s="142"/>
      <c r="H61" s="110" t="s">
        <v>36</v>
      </c>
      <c r="I61" s="62">
        <v>100</v>
      </c>
      <c r="J61" s="75">
        <v>102.66</v>
      </c>
      <c r="K61" s="115">
        <f t="shared" si="6"/>
        <v>10266</v>
      </c>
      <c r="L61" s="22"/>
      <c r="N61" s="120"/>
    </row>
    <row r="62" spans="2:14" s="87" customFormat="1" ht="21" customHeight="1">
      <c r="B62" s="98" t="s">
        <v>15</v>
      </c>
      <c r="C62" s="150" t="s">
        <v>67</v>
      </c>
      <c r="D62" s="141"/>
      <c r="E62" s="141"/>
      <c r="F62" s="141"/>
      <c r="G62" s="142"/>
      <c r="H62" s="110"/>
      <c r="I62" s="62"/>
      <c r="J62" s="75"/>
      <c r="K62" s="115"/>
      <c r="L62" s="22"/>
      <c r="N62" s="120"/>
    </row>
    <row r="63" spans="2:14" s="87" customFormat="1" ht="21" customHeight="1">
      <c r="B63" s="98" t="s">
        <v>68</v>
      </c>
      <c r="C63" s="137" t="s">
        <v>69</v>
      </c>
      <c r="D63" s="141"/>
      <c r="E63" s="141"/>
      <c r="F63" s="141"/>
      <c r="G63" s="142"/>
      <c r="H63" s="110" t="s">
        <v>23</v>
      </c>
      <c r="I63" s="62">
        <v>6</v>
      </c>
      <c r="J63" s="75">
        <v>345.64</v>
      </c>
      <c r="K63" s="115">
        <f t="shared" si="6"/>
        <v>2073.84</v>
      </c>
      <c r="L63" s="22"/>
      <c r="N63" s="120"/>
    </row>
    <row r="64" spans="2:14" s="87" customFormat="1" ht="21" customHeight="1">
      <c r="B64" s="98" t="s">
        <v>37</v>
      </c>
      <c r="C64" s="150" t="s">
        <v>70</v>
      </c>
      <c r="D64" s="141"/>
      <c r="E64" s="141"/>
      <c r="F64" s="141"/>
      <c r="G64" s="142"/>
      <c r="H64" s="110"/>
      <c r="I64" s="62"/>
      <c r="J64" s="75"/>
      <c r="K64" s="115"/>
      <c r="L64" s="22"/>
      <c r="N64" s="120"/>
    </row>
    <row r="65" spans="2:14" s="87" customFormat="1" ht="21" customHeight="1">
      <c r="B65" s="121"/>
      <c r="C65" s="159"/>
      <c r="D65" s="160"/>
      <c r="E65" s="160"/>
      <c r="F65" s="160"/>
      <c r="G65" s="161"/>
      <c r="H65" s="122"/>
      <c r="I65" s="123"/>
      <c r="J65" s="75"/>
      <c r="K65" s="115">
        <f>J65*I65</f>
        <v>0</v>
      </c>
      <c r="L65" s="22"/>
      <c r="N65" s="63"/>
    </row>
    <row r="66" spans="2:14">
      <c r="B66" s="162" t="s">
        <v>71</v>
      </c>
      <c r="C66" s="162"/>
      <c r="D66" s="162"/>
      <c r="E66" s="162"/>
      <c r="F66" s="162"/>
      <c r="G66" s="162"/>
      <c r="H66" s="162"/>
      <c r="I66" s="162"/>
      <c r="K66" s="124">
        <f>SUM(K11:K65)</f>
        <v>368587.45210000005</v>
      </c>
    </row>
    <row r="67" spans="2:14">
      <c r="K67" s="75">
        <f>SUM(K66*1.25)</f>
        <v>460734.31512500008</v>
      </c>
    </row>
    <row r="68" spans="2:14">
      <c r="K68" s="125"/>
    </row>
    <row r="69" spans="2:14">
      <c r="B69" s="163" t="s">
        <v>72</v>
      </c>
      <c r="C69" s="163"/>
      <c r="D69" s="163"/>
      <c r="E69" s="163"/>
      <c r="F69" s="163"/>
      <c r="G69" s="163"/>
      <c r="H69" s="163"/>
      <c r="I69" s="163"/>
    </row>
    <row r="70" spans="2:14">
      <c r="B70" s="51">
        <v>170351</v>
      </c>
      <c r="C70" s="143" t="s">
        <v>22</v>
      </c>
      <c r="D70" s="144"/>
      <c r="E70" s="144"/>
      <c r="F70" s="144"/>
      <c r="G70" s="145"/>
      <c r="H70" s="107" t="s">
        <v>23</v>
      </c>
      <c r="I70" s="69">
        <v>717.5</v>
      </c>
      <c r="J70" s="70">
        <v>90.06</v>
      </c>
      <c r="K70" s="70">
        <f>J70*I70</f>
        <v>64618.05</v>
      </c>
    </row>
    <row r="71" spans="2:14">
      <c r="B71" s="51" t="s">
        <v>15</v>
      </c>
      <c r="C71" s="146" t="s">
        <v>24</v>
      </c>
      <c r="D71" s="144"/>
      <c r="E71" s="144"/>
      <c r="F71" s="144"/>
      <c r="G71" s="145"/>
      <c r="H71" s="107"/>
      <c r="I71" s="69"/>
      <c r="J71" s="70"/>
      <c r="K71" s="70"/>
    </row>
    <row r="72" spans="2:14">
      <c r="B72" s="155" t="s">
        <v>73</v>
      </c>
      <c r="C72" s="156"/>
      <c r="D72" s="156"/>
      <c r="E72" s="156"/>
      <c r="F72" s="156"/>
      <c r="G72" s="156"/>
      <c r="H72" s="156"/>
      <c r="I72" s="156"/>
    </row>
  </sheetData>
  <mergeCells count="72">
    <mergeCell ref="B2:C4"/>
    <mergeCell ref="C9:G10"/>
    <mergeCell ref="C71:G71"/>
    <mergeCell ref="B72:I72"/>
    <mergeCell ref="B9:B10"/>
    <mergeCell ref="H9:H10"/>
    <mergeCell ref="I9:I10"/>
    <mergeCell ref="C64:G64"/>
    <mergeCell ref="C65:G65"/>
    <mergeCell ref="B66:I66"/>
    <mergeCell ref="B69:I69"/>
    <mergeCell ref="C70:G70"/>
    <mergeCell ref="C59:G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29:G29"/>
    <mergeCell ref="C30:G30"/>
    <mergeCell ref="C31:G31"/>
    <mergeCell ref="C32:G32"/>
    <mergeCell ref="C33:G33"/>
    <mergeCell ref="C24:G24"/>
    <mergeCell ref="C25:G25"/>
    <mergeCell ref="C26:G26"/>
    <mergeCell ref="C27:G27"/>
    <mergeCell ref="C28:G28"/>
    <mergeCell ref="C19:G19"/>
    <mergeCell ref="C20:G20"/>
    <mergeCell ref="C21:G21"/>
    <mergeCell ref="C22:G22"/>
    <mergeCell ref="C23:G23"/>
    <mergeCell ref="C14:G14"/>
    <mergeCell ref="C15:G15"/>
    <mergeCell ref="C16:G16"/>
    <mergeCell ref="C17:G17"/>
    <mergeCell ref="C18:G18"/>
    <mergeCell ref="H6:I6"/>
    <mergeCell ref="H7:I7"/>
    <mergeCell ref="C11:G11"/>
    <mergeCell ref="C12:G12"/>
    <mergeCell ref="C13:G13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1" firstPageNumber="0" fitToHeight="0" orientation="portrait" useFirstPageNumber="1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94"/>
  <sheetViews>
    <sheetView showGridLines="0" tabSelected="1" zoomScale="90" zoomScaleNormal="90" workbookViewId="0">
      <selection activeCell="C89" sqref="C89:G89"/>
    </sheetView>
  </sheetViews>
  <sheetFormatPr defaultColWidth="9.109375" defaultRowHeight="13.2"/>
  <cols>
    <col min="1" max="1" width="7.33203125" style="1" customWidth="1"/>
    <col min="2" max="2" width="13.88671875" style="2" customWidth="1"/>
    <col min="3" max="3" width="100.6640625" style="3" customWidth="1"/>
    <col min="4" max="4" width="12.6640625" style="2" customWidth="1"/>
    <col min="5" max="7" width="12.6640625" style="24" customWidth="1"/>
    <col min="8" max="16384" width="9.109375" style="1"/>
  </cols>
  <sheetData>
    <row r="1" spans="2:7" ht="15" customHeight="1"/>
    <row r="2" spans="2:7" ht="15" customHeight="1"/>
    <row r="3" spans="2:7" ht="15" customHeight="1">
      <c r="B3" s="43"/>
      <c r="C3" s="164" t="s">
        <v>74</v>
      </c>
      <c r="D3" s="164"/>
      <c r="E3" s="164"/>
      <c r="F3" s="164"/>
      <c r="G3" s="164"/>
    </row>
    <row r="4" spans="2:7" ht="15" customHeight="1">
      <c r="B4" s="44"/>
      <c r="C4" s="164" t="s">
        <v>75</v>
      </c>
      <c r="D4" s="164"/>
      <c r="E4" s="164"/>
      <c r="F4" s="164"/>
      <c r="G4" s="164"/>
    </row>
    <row r="5" spans="2:7" ht="15" customHeight="1">
      <c r="B5" s="167" t="s">
        <v>76</v>
      </c>
      <c r="C5" s="168"/>
      <c r="D5" s="168"/>
      <c r="E5" s="168"/>
      <c r="F5" s="168"/>
      <c r="G5" s="169"/>
    </row>
    <row r="6" spans="2:7" ht="15" customHeight="1">
      <c r="B6" s="170"/>
      <c r="C6" s="171"/>
      <c r="D6" s="171"/>
      <c r="E6" s="171"/>
      <c r="F6" s="171"/>
      <c r="G6" s="172"/>
    </row>
    <row r="7" spans="2:7" s="9" customFormat="1" ht="15" customHeight="1">
      <c r="B7" s="45" t="s">
        <v>77</v>
      </c>
      <c r="C7" s="5" t="s">
        <v>78</v>
      </c>
      <c r="D7" s="5" t="s">
        <v>79</v>
      </c>
      <c r="E7" s="60" t="s">
        <v>80</v>
      </c>
      <c r="F7" s="60" t="s">
        <v>81</v>
      </c>
      <c r="G7" s="61" t="s">
        <v>82</v>
      </c>
    </row>
    <row r="8" spans="2:7" s="9" customFormat="1" ht="15" customHeight="1">
      <c r="B8" s="10">
        <v>1</v>
      </c>
      <c r="C8" s="137" t="str">
        <f>ORÇ!C11</f>
        <v>1-DEMOLIÇÃO MECANIZADA DE CONCRETO ARMADO</v>
      </c>
      <c r="D8" s="151"/>
      <c r="E8" s="151"/>
      <c r="F8" s="151"/>
      <c r="G8" s="152"/>
    </row>
    <row r="9" spans="2:7" s="9" customFormat="1" ht="15" customHeight="1">
      <c r="B9" s="46">
        <f>ORÇ!B11</f>
        <v>25006</v>
      </c>
      <c r="C9" s="47"/>
      <c r="D9" s="48" t="str">
        <f>ORÇ!H11</f>
        <v>M3</v>
      </c>
      <c r="E9" s="62">
        <f>ORÇ!I11</f>
        <v>71.75</v>
      </c>
      <c r="F9" s="63"/>
      <c r="G9" s="64"/>
    </row>
    <row r="10" spans="2:7" ht="15" customHeight="1">
      <c r="B10" s="10" t="str">
        <f>ORÇ!B12</f>
        <v>EDIF</v>
      </c>
      <c r="C10" s="49"/>
      <c r="D10" s="11"/>
      <c r="E10" s="65"/>
      <c r="F10" s="66" t="s">
        <v>83</v>
      </c>
      <c r="G10" s="67">
        <f>SUM(G9:G9)</f>
        <v>0</v>
      </c>
    </row>
    <row r="11" spans="2:7" ht="15" customHeight="1">
      <c r="B11" s="10">
        <v>2</v>
      </c>
      <c r="C11" s="137" t="str">
        <f>ORÇ!C13</f>
        <v>2-CARGA MECANIZADA E REMOÇÃO DE ENTULHO, INCL.TRANSPORTE ATÉ 1KM</v>
      </c>
      <c r="D11" s="151"/>
      <c r="E11" s="151"/>
      <c r="F11" s="151"/>
      <c r="G11" s="152"/>
    </row>
    <row r="12" spans="2:7" ht="15" customHeight="1">
      <c r="B12" s="46">
        <f>ORÇ!B13</f>
        <v>10105</v>
      </c>
      <c r="C12" s="47"/>
      <c r="D12" s="48" t="str">
        <f>ORÇ!H13</f>
        <v>M3</v>
      </c>
      <c r="E12" s="62">
        <f>ORÇ!I13</f>
        <v>93.28</v>
      </c>
      <c r="F12" s="68"/>
      <c r="G12" s="64"/>
    </row>
    <row r="13" spans="2:7">
      <c r="B13" s="10" t="s">
        <v>15</v>
      </c>
      <c r="C13" s="49"/>
      <c r="D13" s="11"/>
      <c r="E13" s="65"/>
      <c r="F13" s="66" t="s">
        <v>83</v>
      </c>
      <c r="G13" s="67">
        <f>SUM(G12:G12)</f>
        <v>0</v>
      </c>
    </row>
    <row r="14" spans="2:7" ht="15" customHeight="1">
      <c r="B14" s="10">
        <v>3</v>
      </c>
      <c r="C14" s="137" t="str">
        <f>ORÇ!C15</f>
        <v>3-TRANSPORTE DE ENTULHO POR CAMINHÃO BASCULANTE, A PARTIR DE 1KM</v>
      </c>
      <c r="D14" s="151"/>
      <c r="E14" s="151"/>
      <c r="F14" s="151"/>
      <c r="G14" s="152"/>
    </row>
    <row r="15" spans="2:7">
      <c r="B15" s="46">
        <f>ORÇ!B15</f>
        <v>10110</v>
      </c>
      <c r="C15" s="47"/>
      <c r="D15" s="48" t="str">
        <f>ORÇ!H15</f>
        <v>m3xkm</v>
      </c>
      <c r="E15" s="62">
        <f>ORÇ!I15</f>
        <v>1865.6</v>
      </c>
      <c r="F15" s="1"/>
      <c r="G15" s="64">
        <f>F15*E15</f>
        <v>0</v>
      </c>
    </row>
    <row r="16" spans="2:7">
      <c r="B16" s="10" t="s">
        <v>15</v>
      </c>
      <c r="C16" s="49"/>
      <c r="D16" s="11"/>
      <c r="E16" s="65"/>
      <c r="F16" s="66" t="s">
        <v>83</v>
      </c>
      <c r="G16" s="67">
        <f>SUM(G15:G15)</f>
        <v>0</v>
      </c>
    </row>
    <row r="17" spans="2:7">
      <c r="B17" s="50">
        <v>4</v>
      </c>
      <c r="C17" s="143" t="str">
        <f>ORÇ!C17</f>
        <v>4-QC.02 - QUADRA POLIESPORTIVA - PISO ARMADO</v>
      </c>
      <c r="D17" s="165"/>
      <c r="E17" s="165"/>
      <c r="F17" s="165"/>
      <c r="G17" s="166"/>
    </row>
    <row r="18" spans="2:7">
      <c r="B18" s="51">
        <f>ORÇ!B17</f>
        <v>170351</v>
      </c>
      <c r="C18" s="52"/>
      <c r="D18" s="53" t="str">
        <f>ORÇ!H17</f>
        <v>M2</v>
      </c>
      <c r="E18" s="69">
        <f>ORÇ!I17</f>
        <v>717.5</v>
      </c>
      <c r="F18" s="70"/>
      <c r="G18" s="71">
        <f>F18*E18</f>
        <v>0</v>
      </c>
    </row>
    <row r="19" spans="2:7">
      <c r="B19" s="50" t="s">
        <v>15</v>
      </c>
      <c r="C19" s="54"/>
      <c r="D19" s="55"/>
      <c r="E19" s="72"/>
      <c r="F19" s="73" t="s">
        <v>83</v>
      </c>
      <c r="G19" s="74">
        <f>SUM(G18:G18)</f>
        <v>0</v>
      </c>
    </row>
    <row r="20" spans="2:7">
      <c r="B20" s="10">
        <v>5</v>
      </c>
      <c r="C20" s="137" t="str">
        <f>ORÇ!C19</f>
        <v>5-LASTRO DE BRITA</v>
      </c>
      <c r="D20" s="151"/>
      <c r="E20" s="151"/>
      <c r="F20" s="151"/>
      <c r="G20" s="152"/>
    </row>
    <row r="21" spans="2:7">
      <c r="B21" s="46">
        <f>ORÇ!B19</f>
        <v>130110</v>
      </c>
      <c r="C21" s="56"/>
      <c r="D21" s="48" t="str">
        <f>ORÇ!H19</f>
        <v>M3</v>
      </c>
      <c r="E21" s="62">
        <f>ORÇ!I19</f>
        <v>35.880000000000003</v>
      </c>
      <c r="F21" s="75"/>
      <c r="G21" s="64">
        <f>F21*E21</f>
        <v>0</v>
      </c>
    </row>
    <row r="22" spans="2:7">
      <c r="B22" s="10" t="s">
        <v>15</v>
      </c>
      <c r="C22" s="49"/>
      <c r="D22" s="11"/>
      <c r="E22" s="65"/>
      <c r="F22" s="66" t="s">
        <v>83</v>
      </c>
      <c r="G22" s="67">
        <f>SUM(G21:G21)</f>
        <v>0</v>
      </c>
    </row>
    <row r="23" spans="2:7">
      <c r="B23" s="10">
        <v>6</v>
      </c>
      <c r="C23" s="137" t="str">
        <f>ORÇ!C21</f>
        <v>6-CORTE DE CONCRETO COM DISCO DIAMANTADO ATÉ PROFUNDIDADE DE 13CM</v>
      </c>
      <c r="D23" s="151"/>
      <c r="E23" s="151"/>
      <c r="F23" s="151"/>
      <c r="G23" s="152"/>
    </row>
    <row r="24" spans="2:7">
      <c r="B24" s="46">
        <f>ORÇ!B21</f>
        <v>102100</v>
      </c>
      <c r="C24" s="56"/>
      <c r="D24" s="48" t="str">
        <f>ORÇ!H21</f>
        <v>M2</v>
      </c>
      <c r="E24" s="62">
        <f>ORÇ!I21</f>
        <v>3.6</v>
      </c>
      <c r="F24" s="75"/>
      <c r="G24" s="64">
        <f>F24*E24</f>
        <v>0</v>
      </c>
    </row>
    <row r="25" spans="2:7">
      <c r="B25" s="10" t="s">
        <v>15</v>
      </c>
      <c r="C25" s="49"/>
      <c r="D25" s="11"/>
      <c r="E25" s="65"/>
      <c r="F25" s="66" t="s">
        <v>83</v>
      </c>
      <c r="G25" s="67">
        <f>SUM(G24:G24)</f>
        <v>0</v>
      </c>
    </row>
    <row r="26" spans="2:7">
      <c r="B26" s="10">
        <v>7</v>
      </c>
      <c r="C26" s="137" t="str">
        <f>ORÇ!C23</f>
        <v>7-ACABAMENTO DE PISO DE CONCRETO TIPO BAMBOLÊ</v>
      </c>
      <c r="D26" s="151"/>
      <c r="E26" s="151"/>
      <c r="F26" s="151"/>
      <c r="G26" s="152"/>
    </row>
    <row r="27" spans="2:7">
      <c r="B27" s="46">
        <f>ORÇ!B23</f>
        <v>130204</v>
      </c>
      <c r="C27" s="56"/>
      <c r="D27" s="48" t="str">
        <f>ORÇ!H23</f>
        <v>M2</v>
      </c>
      <c r="E27" s="62">
        <f>ORÇ!I23</f>
        <v>717.5</v>
      </c>
      <c r="F27" s="75"/>
      <c r="G27" s="64">
        <f>F27*E27</f>
        <v>0</v>
      </c>
    </row>
    <row r="28" spans="2:7">
      <c r="B28" s="10" t="s">
        <v>15</v>
      </c>
      <c r="C28" s="49"/>
      <c r="D28" s="11"/>
      <c r="E28" s="65"/>
      <c r="F28" s="66" t="s">
        <v>83</v>
      </c>
      <c r="G28" s="67">
        <f>SUM(G27:G27)</f>
        <v>0</v>
      </c>
    </row>
    <row r="29" spans="2:7">
      <c r="B29" s="10">
        <v>8</v>
      </c>
      <c r="C29" s="137" t="str">
        <f>ORÇ!C25</f>
        <v>8-PINTURA PROTETORA COM TINTA A BASE DE EPÓXI (PARA ARGAMASSA IMPERMEÁVEL)</v>
      </c>
      <c r="D29" s="151"/>
      <c r="E29" s="151"/>
      <c r="F29" s="151"/>
      <c r="G29" s="152"/>
    </row>
    <row r="30" spans="2:7">
      <c r="B30" s="46">
        <f>ORÇ!B25</f>
        <v>50244</v>
      </c>
      <c r="C30" s="56"/>
      <c r="D30" s="48" t="str">
        <f>ORÇ!H25</f>
        <v>M2</v>
      </c>
      <c r="E30" s="62">
        <f>ORÇ!I25</f>
        <v>717.5</v>
      </c>
      <c r="F30" s="75"/>
      <c r="G30" s="64">
        <f>F30*E30</f>
        <v>0</v>
      </c>
    </row>
    <row r="31" spans="2:7">
      <c r="B31" s="10" t="s">
        <v>15</v>
      </c>
      <c r="C31" s="49"/>
      <c r="D31" s="11"/>
      <c r="E31" s="65"/>
      <c r="F31" s="66" t="s">
        <v>83</v>
      </c>
      <c r="G31" s="67">
        <f>SUM(G30:G30)</f>
        <v>0</v>
      </c>
    </row>
    <row r="32" spans="2:7">
      <c r="B32" s="10">
        <v>9</v>
      </c>
      <c r="C32" s="137" t="str">
        <f>ORÇ!C27</f>
        <v>9-FE-01 FECHAMENTO PARA SETORIZAÇAO 120&lt;H&lt;200 CM (ALAMBRADO)</v>
      </c>
      <c r="D32" s="151"/>
      <c r="E32" s="151"/>
      <c r="F32" s="151"/>
      <c r="G32" s="152"/>
    </row>
    <row r="33" spans="2:7">
      <c r="B33" s="46" t="str">
        <f>ORÇ!B27</f>
        <v>16.01.090</v>
      </c>
      <c r="C33" s="56"/>
      <c r="D33" s="48" t="str">
        <f>ORÇ!H27</f>
        <v>M</v>
      </c>
      <c r="E33" s="62">
        <f>ORÇ!I27</f>
        <v>75</v>
      </c>
      <c r="F33" s="75"/>
      <c r="G33" s="64">
        <f>F33*E33</f>
        <v>0</v>
      </c>
    </row>
    <row r="34" spans="2:7">
      <c r="B34" s="10" t="s">
        <v>15</v>
      </c>
      <c r="C34" s="49"/>
      <c r="D34" s="11"/>
      <c r="E34" s="65"/>
      <c r="F34" s="66" t="s">
        <v>83</v>
      </c>
      <c r="G34" s="67">
        <f>SUM(G33:G33)</f>
        <v>0</v>
      </c>
    </row>
    <row r="35" spans="2:7">
      <c r="B35" s="10">
        <v>10</v>
      </c>
      <c r="C35" s="137" t="str">
        <f>ORÇ!C29</f>
        <v>10-POSTES PARA VOLEIBOL, INCLUSIVE PINTURA E REDE</v>
      </c>
      <c r="D35" s="151"/>
      <c r="E35" s="151"/>
      <c r="F35" s="151"/>
      <c r="G35" s="152"/>
    </row>
    <row r="36" spans="2:7">
      <c r="B36" s="46">
        <f>ORÇ!B29</f>
        <v>170360</v>
      </c>
      <c r="C36" s="56"/>
      <c r="D36" s="48" t="str">
        <f>ORÇ!H29</f>
        <v>UNID</v>
      </c>
      <c r="E36" s="62">
        <f>ORÇ!I29</f>
        <v>1</v>
      </c>
      <c r="F36" s="75"/>
      <c r="G36" s="64">
        <f>F36*E36</f>
        <v>0</v>
      </c>
    </row>
    <row r="37" spans="2:7">
      <c r="B37" s="10" t="s">
        <v>15</v>
      </c>
      <c r="C37" s="49"/>
      <c r="D37" s="11"/>
      <c r="E37" s="65"/>
      <c r="F37" s="66" t="s">
        <v>83</v>
      </c>
      <c r="G37" s="67">
        <f>SUM(G36:G36)</f>
        <v>0</v>
      </c>
    </row>
    <row r="38" spans="2:7">
      <c r="B38" s="10">
        <v>11</v>
      </c>
      <c r="C38" s="137" t="str">
        <f>ORÇ!C31</f>
        <v>11-TRAVE PARA FUTEBOL DE SALÃO, INCLUSIVE PINTURA E REDE</v>
      </c>
      <c r="D38" s="151"/>
      <c r="E38" s="151"/>
      <c r="F38" s="151"/>
      <c r="G38" s="152"/>
    </row>
    <row r="39" spans="2:7">
      <c r="B39" s="46">
        <f>ORÇ!B31</f>
        <v>170361</v>
      </c>
      <c r="C39" s="56"/>
      <c r="D39" s="48" t="str">
        <f>ORÇ!H31</f>
        <v>UNID</v>
      </c>
      <c r="E39" s="62">
        <f>ORÇ!I31</f>
        <v>2</v>
      </c>
      <c r="F39" s="75"/>
      <c r="G39" s="64">
        <f>F39*E39</f>
        <v>0</v>
      </c>
    </row>
    <row r="40" spans="2:7">
      <c r="B40" s="10" t="s">
        <v>15</v>
      </c>
      <c r="C40" s="49"/>
      <c r="D40" s="11"/>
      <c r="E40" s="65"/>
      <c r="F40" s="66" t="s">
        <v>83</v>
      </c>
      <c r="G40" s="67">
        <f>SUM(G39:G39)</f>
        <v>0</v>
      </c>
    </row>
    <row r="41" spans="2:7">
      <c r="B41" s="10">
        <v>12</v>
      </c>
      <c r="C41" s="137" t="str">
        <f>ORÇ!C33</f>
        <v>12- ESTRUTURA DE BASQUETE MOD.N.B.A OFICIAL AXS- MOD. 119-E (PAR)</v>
      </c>
      <c r="D41" s="151"/>
      <c r="E41" s="151"/>
      <c r="F41" s="151"/>
      <c r="G41" s="152"/>
    </row>
    <row r="42" spans="2:7">
      <c r="B42" s="57" t="str">
        <f>ORÇ!B33</f>
        <v>COTAÇÃO</v>
      </c>
      <c r="C42" s="58" t="str">
        <f>ORÇ!C34</f>
        <v>MERCADO DOS ESPORTES=  29.389,50 , RAPINI =29.700,00 ,PEQUITA SPORTS =34.980,00</v>
      </c>
      <c r="D42" s="48" t="str">
        <f>ORÇ!H33</f>
        <v>UNID</v>
      </c>
      <c r="E42" s="62">
        <f>ORÇ!I33</f>
        <v>1</v>
      </c>
      <c r="F42" s="75"/>
      <c r="G42" s="64">
        <f>F42*E42</f>
        <v>0</v>
      </c>
    </row>
    <row r="43" spans="2:7">
      <c r="B43" s="10" t="s">
        <v>43</v>
      </c>
      <c r="C43" s="49"/>
      <c r="D43" s="11"/>
      <c r="E43" s="65"/>
      <c r="F43" s="66" t="s">
        <v>83</v>
      </c>
      <c r="G43" s="67">
        <f>SUM(G42:G42)</f>
        <v>0</v>
      </c>
    </row>
    <row r="44" spans="2:7">
      <c r="B44" s="10">
        <v>13</v>
      </c>
      <c r="C44" s="137" t="str">
        <f>ORÇ!C35</f>
        <v>13-QD.01 - DEMARCAÇÃO DE QUADRA COM TINTA A BASE DE BORRACHA CLORADA - VOLEIBOL</v>
      </c>
      <c r="D44" s="151"/>
      <c r="E44" s="151"/>
      <c r="F44" s="151"/>
      <c r="G44" s="152"/>
    </row>
    <row r="45" spans="2:7">
      <c r="B45" s="46">
        <f>ORÇ!B35</f>
        <v>170355</v>
      </c>
      <c r="C45" s="56"/>
      <c r="D45" s="48" t="str">
        <f>ORÇ!H35</f>
        <v>UNID</v>
      </c>
      <c r="E45" s="62">
        <f>ORÇ!I37</f>
        <v>1</v>
      </c>
      <c r="F45" s="75"/>
      <c r="G45" s="64">
        <f>F45*E45</f>
        <v>0</v>
      </c>
    </row>
    <row r="46" spans="2:7">
      <c r="B46" s="10" t="s">
        <v>15</v>
      </c>
      <c r="C46" s="49"/>
      <c r="D46" s="11"/>
      <c r="E46" s="65"/>
      <c r="F46" s="66" t="s">
        <v>83</v>
      </c>
      <c r="G46" s="67">
        <f>SUM(G45:G45)</f>
        <v>0</v>
      </c>
    </row>
    <row r="47" spans="2:7">
      <c r="B47" s="10">
        <v>14</v>
      </c>
      <c r="C47" s="137" t="str">
        <f>ORÇ!C37</f>
        <v>14-QD.02 - DEMARCAÇÃO DE QUADRA COM TINTA A BASE DE BORRACHA. CLORADA - FUTEBOL DE SALÃO</v>
      </c>
      <c r="D47" s="151"/>
      <c r="E47" s="151"/>
      <c r="F47" s="151"/>
      <c r="G47" s="152"/>
    </row>
    <row r="48" spans="2:7">
      <c r="B48" s="46">
        <f>ORÇ!B37</f>
        <v>170356</v>
      </c>
      <c r="C48" s="56"/>
      <c r="D48" s="48" t="str">
        <f>ORÇ!H37</f>
        <v>UNID</v>
      </c>
      <c r="E48" s="62">
        <f>ORÇ!I37</f>
        <v>1</v>
      </c>
      <c r="F48" s="75"/>
      <c r="G48" s="64">
        <f>F48*E48</f>
        <v>0</v>
      </c>
    </row>
    <row r="49" spans="2:7">
      <c r="B49" s="10" t="s">
        <v>15</v>
      </c>
      <c r="C49" s="49"/>
      <c r="D49" s="11"/>
      <c r="E49" s="65"/>
      <c r="F49" s="66" t="s">
        <v>83</v>
      </c>
      <c r="G49" s="67">
        <f>SUM(G48:G48)</f>
        <v>0</v>
      </c>
    </row>
    <row r="50" spans="2:7">
      <c r="B50" s="10">
        <v>15</v>
      </c>
      <c r="C50" s="137" t="str">
        <f>ORÇ!C39</f>
        <v>15-QD.03 - DEMARCAÇÃO DE QUADRA COM TINTA A BASE DE BORRACHA CLORADA - BASQUETE</v>
      </c>
      <c r="D50" s="151"/>
      <c r="E50" s="151"/>
      <c r="F50" s="151"/>
      <c r="G50" s="152"/>
    </row>
    <row r="51" spans="2:7">
      <c r="B51" s="46">
        <f>ORÇ!B39</f>
        <v>170357</v>
      </c>
      <c r="C51" s="56"/>
      <c r="D51" s="48" t="str">
        <f>ORÇ!H39</f>
        <v>UNID</v>
      </c>
      <c r="E51" s="62">
        <f>ORÇ!I39</f>
        <v>1</v>
      </c>
      <c r="F51" s="75"/>
      <c r="G51" s="64">
        <f>F51*E51</f>
        <v>0</v>
      </c>
    </row>
    <row r="52" spans="2:7">
      <c r="B52" s="10" t="s">
        <v>15</v>
      </c>
      <c r="C52" s="49"/>
      <c r="D52" s="11"/>
      <c r="E52" s="65"/>
      <c r="F52" s="66" t="s">
        <v>83</v>
      </c>
      <c r="G52" s="67">
        <f>SUM(G51:G51)</f>
        <v>0</v>
      </c>
    </row>
    <row r="53" spans="2:7">
      <c r="B53" s="10">
        <v>16</v>
      </c>
      <c r="C53" s="137" t="str">
        <f>ORÇ!C41</f>
        <v>16-QD.05 - DEMARC.QUADRA C/ TINTA A BASE DE BORRACHA CLORADA - HANDBOL</v>
      </c>
      <c r="D53" s="151"/>
      <c r="E53" s="151"/>
      <c r="F53" s="151"/>
      <c r="G53" s="152"/>
    </row>
    <row r="54" spans="2:7">
      <c r="B54" s="46">
        <f>ORÇ!B41</f>
        <v>170358</v>
      </c>
      <c r="C54" s="56"/>
      <c r="D54" s="48" t="str">
        <f>ORÇ!H41</f>
        <v>UNID</v>
      </c>
      <c r="E54" s="62">
        <f>ORÇ!I41</f>
        <v>1</v>
      </c>
      <c r="F54" s="75"/>
      <c r="G54" s="64">
        <f>F54*E54</f>
        <v>0</v>
      </c>
    </row>
    <row r="55" spans="2:7">
      <c r="B55" s="10" t="s">
        <v>15</v>
      </c>
      <c r="C55" s="49"/>
      <c r="D55" s="11"/>
      <c r="E55" s="65"/>
      <c r="F55" s="66" t="s">
        <v>83</v>
      </c>
      <c r="G55" s="67">
        <f>SUM(G54:G54)</f>
        <v>0</v>
      </c>
    </row>
    <row r="56" spans="2:7">
      <c r="B56" s="10">
        <v>17</v>
      </c>
      <c r="C56" s="137" t="str">
        <f>ORÇ!C43</f>
        <v>17-POLIMENTO DE CONCRETO</v>
      </c>
      <c r="D56" s="151"/>
      <c r="E56" s="151"/>
      <c r="F56" s="151"/>
      <c r="G56" s="152"/>
    </row>
    <row r="57" spans="2:7">
      <c r="B57" s="46">
        <f>ORÇ!B43</f>
        <v>34050</v>
      </c>
      <c r="C57" s="56"/>
      <c r="D57" s="48" t="str">
        <f>ORÇ!H43</f>
        <v>M2</v>
      </c>
      <c r="E57" s="62">
        <f>ORÇ!I43</f>
        <v>717.5</v>
      </c>
      <c r="F57" s="75"/>
      <c r="G57" s="64">
        <f>F57*E57</f>
        <v>0</v>
      </c>
    </row>
    <row r="58" spans="2:7">
      <c r="B58" s="10" t="s">
        <v>15</v>
      </c>
      <c r="C58" s="49"/>
      <c r="D58" s="11"/>
      <c r="E58" s="65"/>
      <c r="F58" s="66" t="s">
        <v>83</v>
      </c>
      <c r="G58" s="67">
        <f>SUM(G57:G57)</f>
        <v>0</v>
      </c>
    </row>
    <row r="59" spans="2:7">
      <c r="B59" s="10">
        <v>18</v>
      </c>
      <c r="C59" s="137" t="str">
        <f>ORÇ!C45</f>
        <v>18- TELA DE NYLON PARA COBERTURA DE QUADRA</v>
      </c>
      <c r="D59" s="151"/>
      <c r="E59" s="151"/>
      <c r="F59" s="151"/>
      <c r="G59" s="152"/>
    </row>
    <row r="60" spans="2:7">
      <c r="B60" s="46">
        <f>ORÇ!B45</f>
        <v>170365</v>
      </c>
      <c r="C60" s="56"/>
      <c r="D60" s="59" t="s">
        <v>23</v>
      </c>
      <c r="E60" s="62">
        <v>1110</v>
      </c>
      <c r="F60" s="75"/>
      <c r="G60" s="64">
        <f>F60*E60</f>
        <v>0</v>
      </c>
    </row>
    <row r="61" spans="2:7">
      <c r="B61" s="10" t="s">
        <v>15</v>
      </c>
      <c r="C61" s="49"/>
      <c r="D61" s="11"/>
      <c r="E61" s="65"/>
      <c r="F61" s="66" t="s">
        <v>83</v>
      </c>
      <c r="G61" s="67">
        <f>SUM(G60:G60)</f>
        <v>0</v>
      </c>
    </row>
    <row r="62" spans="2:7">
      <c r="B62" s="10">
        <v>19</v>
      </c>
      <c r="C62" s="137" t="str">
        <f>ORÇ!C47</f>
        <v>19- TELHA ONDULADA CRFS 8MM</v>
      </c>
      <c r="D62" s="151"/>
      <c r="E62" s="151"/>
      <c r="F62" s="151"/>
      <c r="G62" s="152"/>
    </row>
    <row r="63" spans="2:7">
      <c r="B63" s="46">
        <f>ORÇ!B47</f>
        <v>60222</v>
      </c>
      <c r="C63" s="56"/>
      <c r="D63" s="59" t="s">
        <v>23</v>
      </c>
      <c r="E63" s="62">
        <v>107.36</v>
      </c>
      <c r="F63" s="75"/>
      <c r="G63" s="64">
        <f>F63*E63</f>
        <v>0</v>
      </c>
    </row>
    <row r="64" spans="2:7">
      <c r="B64" s="10" t="s">
        <v>15</v>
      </c>
      <c r="C64" s="49"/>
      <c r="D64" s="11"/>
      <c r="E64" s="65"/>
      <c r="F64" s="66" t="s">
        <v>83</v>
      </c>
      <c r="G64" s="67">
        <f>SUM(G63:G63)</f>
        <v>0</v>
      </c>
    </row>
    <row r="65" spans="2:7">
      <c r="B65" s="10">
        <v>20</v>
      </c>
      <c r="C65" s="137" t="str">
        <f>ORÇ!C49</f>
        <v>20-CIMBRAMENTO PARA ALTURAS ENTRE 3,01M E 7,00M</v>
      </c>
      <c r="D65" s="151"/>
      <c r="E65" s="151"/>
      <c r="F65" s="151"/>
      <c r="G65" s="152"/>
    </row>
    <row r="66" spans="2:7">
      <c r="B66" s="46">
        <f>ORÇ!B49</f>
        <v>30130</v>
      </c>
      <c r="C66" s="56"/>
      <c r="D66" s="59" t="s">
        <v>14</v>
      </c>
      <c r="E66" s="62">
        <v>108</v>
      </c>
      <c r="F66" s="75"/>
      <c r="G66" s="64">
        <f>F66*E66</f>
        <v>0</v>
      </c>
    </row>
    <row r="67" spans="2:7">
      <c r="B67" s="10" t="s">
        <v>15</v>
      </c>
      <c r="C67" s="49"/>
      <c r="D67" s="11"/>
      <c r="E67" s="65"/>
      <c r="F67" s="66" t="s">
        <v>83</v>
      </c>
      <c r="G67" s="67">
        <f>SUM(G66:G66)</f>
        <v>0</v>
      </c>
    </row>
    <row r="68" spans="2:7">
      <c r="B68" s="10">
        <v>21</v>
      </c>
      <c r="C68" s="137" t="str">
        <f>ORÇ!C51</f>
        <v>21-FORNECIMENTO DE ESTRUTURA METÁLICA PARA COBERTURA</v>
      </c>
      <c r="D68" s="151"/>
      <c r="E68" s="151"/>
      <c r="F68" s="151"/>
      <c r="G68" s="152"/>
    </row>
    <row r="69" spans="2:7">
      <c r="B69" s="46">
        <f>ORÇ!B51</f>
        <v>60130</v>
      </c>
      <c r="C69" s="56"/>
      <c r="D69" s="59" t="s">
        <v>57</v>
      </c>
      <c r="E69" s="62">
        <v>2884.8</v>
      </c>
      <c r="F69" s="75"/>
      <c r="G69" s="64">
        <f>F69*E69</f>
        <v>0</v>
      </c>
    </row>
    <row r="70" spans="2:7">
      <c r="B70" s="10" t="s">
        <v>15</v>
      </c>
      <c r="C70" s="49"/>
      <c r="D70" s="11"/>
      <c r="E70" s="65"/>
      <c r="F70" s="66" t="s">
        <v>83</v>
      </c>
      <c r="G70" s="67">
        <f>SUM(G69:G69)</f>
        <v>0</v>
      </c>
    </row>
    <row r="71" spans="2:7">
      <c r="B71" s="10">
        <v>22</v>
      </c>
      <c r="C71" s="137" t="str">
        <f>ORÇ!C53</f>
        <v>22-MONTAGEM DE ESTRUTURA METÁLICA PARA COBERTURA</v>
      </c>
      <c r="D71" s="151"/>
      <c r="E71" s="151"/>
      <c r="F71" s="151"/>
      <c r="G71" s="152"/>
    </row>
    <row r="72" spans="2:7">
      <c r="B72" s="46">
        <f>ORÇ!B53</f>
        <v>60131</v>
      </c>
      <c r="C72" s="56"/>
      <c r="D72" s="59" t="s">
        <v>57</v>
      </c>
      <c r="E72" s="62">
        <v>2884.8</v>
      </c>
      <c r="F72" s="75"/>
      <c r="G72" s="64">
        <f>F72*E72</f>
        <v>0</v>
      </c>
    </row>
    <row r="73" spans="2:7">
      <c r="B73" s="10" t="s">
        <v>15</v>
      </c>
      <c r="C73" s="49"/>
      <c r="D73" s="11"/>
      <c r="E73" s="65"/>
      <c r="F73" s="66" t="s">
        <v>83</v>
      </c>
      <c r="G73" s="67">
        <f>SUM(G72:G72)</f>
        <v>0</v>
      </c>
    </row>
    <row r="74" spans="2:7">
      <c r="B74" s="10">
        <v>23</v>
      </c>
      <c r="C74" s="137" t="str">
        <f>ORÇ!C55</f>
        <v>23-RETIRADA DE ESTRUTURA METÁLICA INCLUSIVE PERFIS DE FIXAÇÃO</v>
      </c>
      <c r="D74" s="151"/>
      <c r="E74" s="151"/>
      <c r="F74" s="151"/>
      <c r="G74" s="152"/>
    </row>
    <row r="75" spans="2:7">
      <c r="B75" s="46">
        <f>ORÇ!B55</f>
        <v>66008</v>
      </c>
      <c r="C75" s="56"/>
      <c r="D75" s="59" t="s">
        <v>57</v>
      </c>
      <c r="E75" s="62">
        <v>2884.8</v>
      </c>
      <c r="F75" s="75"/>
      <c r="G75" s="64">
        <f>F75*E75</f>
        <v>0</v>
      </c>
    </row>
    <row r="76" spans="2:7">
      <c r="B76" s="10" t="s">
        <v>15</v>
      </c>
      <c r="C76" s="49"/>
      <c r="D76" s="11"/>
      <c r="E76" s="65"/>
      <c r="F76" s="66" t="s">
        <v>83</v>
      </c>
      <c r="G76" s="67">
        <f>SUM(G75:G75)</f>
        <v>0</v>
      </c>
    </row>
    <row r="77" spans="2:7">
      <c r="B77" s="10">
        <v>24</v>
      </c>
      <c r="C77" s="137" t="str">
        <f>ORÇ!C57</f>
        <v>24-ESMALTE SINTÉTICO - ESTRUTURAS METÁLICAS</v>
      </c>
      <c r="D77" s="151"/>
      <c r="E77" s="151"/>
      <c r="F77" s="151"/>
      <c r="G77" s="152"/>
    </row>
    <row r="78" spans="2:7">
      <c r="B78" s="46">
        <f>ORÇ!B57</f>
        <v>150312</v>
      </c>
      <c r="C78" s="56"/>
      <c r="D78" s="59" t="s">
        <v>23</v>
      </c>
      <c r="E78" s="62">
        <v>220</v>
      </c>
      <c r="F78" s="75"/>
      <c r="G78" s="64">
        <f>F78*E78</f>
        <v>0</v>
      </c>
    </row>
    <row r="79" spans="2:7">
      <c r="B79" s="10" t="s">
        <v>15</v>
      </c>
      <c r="C79" s="49"/>
      <c r="D79" s="11"/>
      <c r="E79" s="65"/>
      <c r="F79" s="66" t="s">
        <v>83</v>
      </c>
      <c r="G79" s="67">
        <f>SUM(G78:G78)</f>
        <v>0</v>
      </c>
    </row>
    <row r="80" spans="2:7">
      <c r="B80" s="10">
        <v>25</v>
      </c>
      <c r="C80" s="137" t="str">
        <f>ORÇ!C59</f>
        <v xml:space="preserve">25- BRISE - FECHAMENTO DAS LATERAIS DO GINÁSIO /c/fornec.,transp.e instalação </v>
      </c>
      <c r="D80" s="151"/>
      <c r="E80" s="151"/>
      <c r="F80" s="151"/>
      <c r="G80" s="152"/>
    </row>
    <row r="81" spans="2:9">
      <c r="B81" s="46" t="s">
        <v>41</v>
      </c>
      <c r="C81" s="56"/>
      <c r="D81" s="59" t="s">
        <v>23</v>
      </c>
      <c r="E81" s="62">
        <v>142</v>
      </c>
      <c r="F81" s="75"/>
      <c r="G81" s="64">
        <f>F81*E81</f>
        <v>0</v>
      </c>
    </row>
    <row r="82" spans="2:9">
      <c r="B82" s="10"/>
      <c r="C82" s="49"/>
      <c r="D82" s="11"/>
      <c r="E82" s="65"/>
      <c r="F82" s="66" t="s">
        <v>83</v>
      </c>
      <c r="G82" s="67">
        <f>SUM(G81:G81)</f>
        <v>0</v>
      </c>
    </row>
    <row r="83" spans="2:9">
      <c r="B83" s="10">
        <v>26</v>
      </c>
      <c r="C83" s="137" t="str">
        <f>ORÇ!C61</f>
        <v>26-RUFO EM CHAPA DE AÇO GALVANIZADO N.24 - DESENVOLVIMENTO 100CM</v>
      </c>
      <c r="D83" s="151"/>
      <c r="E83" s="151"/>
      <c r="F83" s="151"/>
      <c r="G83" s="152"/>
    </row>
    <row r="84" spans="2:9">
      <c r="B84" s="46">
        <f>ORÇ!B57</f>
        <v>150312</v>
      </c>
      <c r="C84" s="56"/>
      <c r="D84" s="59" t="s">
        <v>36</v>
      </c>
      <c r="E84" s="62">
        <v>100</v>
      </c>
      <c r="F84" s="75"/>
      <c r="G84" s="64">
        <f>F84*E84</f>
        <v>0</v>
      </c>
    </row>
    <row r="85" spans="2:9">
      <c r="B85" s="10" t="s">
        <v>15</v>
      </c>
      <c r="C85" s="49"/>
      <c r="D85" s="11"/>
      <c r="E85" s="65"/>
      <c r="F85" s="66" t="s">
        <v>83</v>
      </c>
      <c r="G85" s="67">
        <f>SUM(G84:G84)</f>
        <v>0</v>
      </c>
    </row>
    <row r="86" spans="2:9">
      <c r="B86" s="10">
        <v>27</v>
      </c>
      <c r="C86" s="137" t="str">
        <f>ORÇ!C63</f>
        <v>27- FORNECIMENTO E INSTALAÇAO DE PLACAS DE OBRA</v>
      </c>
      <c r="D86" s="151"/>
      <c r="E86" s="151"/>
      <c r="F86" s="151"/>
      <c r="G86" s="152"/>
    </row>
    <row r="87" spans="2:9">
      <c r="B87" s="46" t="s">
        <v>68</v>
      </c>
      <c r="C87" s="56"/>
      <c r="D87" s="59" t="s">
        <v>23</v>
      </c>
      <c r="E87" s="62">
        <v>6</v>
      </c>
      <c r="F87" s="75"/>
      <c r="G87" s="64">
        <f>F87*E87</f>
        <v>0</v>
      </c>
    </row>
    <row r="88" spans="2:9">
      <c r="B88" s="10" t="s">
        <v>37</v>
      </c>
      <c r="C88" s="49"/>
      <c r="D88" s="11"/>
      <c r="E88" s="65"/>
      <c r="F88" s="66" t="s">
        <v>83</v>
      </c>
      <c r="G88" s="67">
        <f>SUM(G87:G87)</f>
        <v>0</v>
      </c>
    </row>
    <row r="89" spans="2:9">
      <c r="B89" s="10"/>
      <c r="C89" s="173"/>
      <c r="D89" s="174"/>
      <c r="E89" s="174"/>
      <c r="F89" s="174"/>
      <c r="G89" s="175"/>
    </row>
    <row r="90" spans="2:9">
      <c r="B90" s="10"/>
      <c r="C90" s="49"/>
      <c r="D90" s="11"/>
      <c r="E90" s="65"/>
      <c r="F90" s="66" t="s">
        <v>84</v>
      </c>
      <c r="G90" s="67">
        <f>SUM(G9:G89)/2</f>
        <v>0</v>
      </c>
    </row>
    <row r="91" spans="2:9">
      <c r="B91" s="6"/>
      <c r="C91" s="47"/>
      <c r="D91" s="48"/>
      <c r="E91" s="79"/>
      <c r="F91" s="66" t="s">
        <v>85</v>
      </c>
      <c r="G91" s="67">
        <f>G90*0.25</f>
        <v>0</v>
      </c>
    </row>
    <row r="92" spans="2:9">
      <c r="B92" s="76"/>
      <c r="C92" s="77"/>
      <c r="D92" s="78"/>
      <c r="E92" s="80"/>
      <c r="F92" s="81" t="s">
        <v>86</v>
      </c>
      <c r="G92" s="82">
        <f>G90+G91</f>
        <v>0</v>
      </c>
    </row>
    <row r="93" spans="2:9">
      <c r="B93" s="162" t="s">
        <v>71</v>
      </c>
      <c r="C93" s="162"/>
      <c r="D93" s="21"/>
      <c r="E93" s="21"/>
      <c r="F93" s="21"/>
      <c r="G93" s="21"/>
      <c r="H93" s="21"/>
      <c r="I93" s="21"/>
    </row>
    <row r="94" spans="2:9">
      <c r="B94" s="21"/>
      <c r="C94" s="21"/>
      <c r="D94" s="21"/>
      <c r="E94" s="21"/>
      <c r="F94" s="21"/>
      <c r="G94" s="21"/>
      <c r="H94" s="21"/>
      <c r="I94" s="21"/>
    </row>
  </sheetData>
  <mergeCells count="32">
    <mergeCell ref="B93:C93"/>
    <mergeCell ref="B5:G6"/>
    <mergeCell ref="C77:G77"/>
    <mergeCell ref="C80:G80"/>
    <mergeCell ref="C83:G83"/>
    <mergeCell ref="C86:G86"/>
    <mergeCell ref="C89:G89"/>
    <mergeCell ref="C62:G62"/>
    <mergeCell ref="C65:G65"/>
    <mergeCell ref="C68:G68"/>
    <mergeCell ref="C71:G71"/>
    <mergeCell ref="C74:G74"/>
    <mergeCell ref="C47:G47"/>
    <mergeCell ref="C50:G50"/>
    <mergeCell ref="C53:G53"/>
    <mergeCell ref="C56:G56"/>
    <mergeCell ref="C59:G59"/>
    <mergeCell ref="C32:G32"/>
    <mergeCell ref="C35:G35"/>
    <mergeCell ref="C38:G38"/>
    <mergeCell ref="C41:G41"/>
    <mergeCell ref="C44:G44"/>
    <mergeCell ref="C17:G17"/>
    <mergeCell ref="C20:G20"/>
    <mergeCell ref="C23:G23"/>
    <mergeCell ref="C26:G26"/>
    <mergeCell ref="C29:G29"/>
    <mergeCell ref="C3:G3"/>
    <mergeCell ref="C4:G4"/>
    <mergeCell ref="C8:G8"/>
    <mergeCell ref="C11:G11"/>
    <mergeCell ref="C14:G14"/>
  </mergeCells>
  <printOptions horizontalCentered="1"/>
  <pageMargins left="0.118055555555556" right="0.118055555555556" top="0.235416666666667" bottom="0.118055555555556" header="0.31388888888888899" footer="0.31388888888888899"/>
  <pageSetup paperSize="9" scale="8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B28" sqref="B28:H28"/>
    </sheetView>
  </sheetViews>
  <sheetFormatPr defaultColWidth="9" defaultRowHeight="13.2"/>
  <cols>
    <col min="1" max="1" width="4" customWidth="1"/>
    <col min="2" max="2" width="6.109375" customWidth="1"/>
    <col min="3" max="3" width="32" customWidth="1"/>
    <col min="4" max="6" width="12.6640625" customWidth="1"/>
    <col min="7" max="7" width="11.88671875" customWidth="1"/>
    <col min="8" max="8" width="11.6640625" customWidth="1"/>
  </cols>
  <sheetData>
    <row r="1" spans="1:8">
      <c r="A1" s="1"/>
      <c r="B1" s="2"/>
      <c r="C1" s="3"/>
      <c r="D1" s="2"/>
      <c r="E1" s="24"/>
      <c r="F1" s="24"/>
      <c r="G1" s="24"/>
      <c r="H1" s="24"/>
    </row>
    <row r="2" spans="1:8">
      <c r="A2" s="1"/>
      <c r="B2" s="2"/>
      <c r="C2" s="3"/>
      <c r="D2" s="2"/>
      <c r="E2" s="24"/>
      <c r="F2" s="24"/>
      <c r="G2" s="24"/>
      <c r="H2" s="24"/>
    </row>
    <row r="3" spans="1:8" ht="24.9" customHeight="1">
      <c r="A3" s="1"/>
      <c r="B3" s="4"/>
      <c r="C3" s="176" t="s">
        <v>74</v>
      </c>
      <c r="D3" s="176"/>
      <c r="E3" s="176"/>
      <c r="F3" s="177"/>
      <c r="G3" s="177"/>
      <c r="H3" s="178"/>
    </row>
    <row r="4" spans="1:8" ht="24.9" customHeight="1">
      <c r="A4" s="1"/>
      <c r="B4" s="6"/>
      <c r="C4" s="179" t="s">
        <v>87</v>
      </c>
      <c r="D4" s="180"/>
      <c r="E4" s="180"/>
      <c r="F4" s="180"/>
      <c r="G4" s="180"/>
      <c r="H4" s="181"/>
    </row>
    <row r="5" spans="1:8" ht="25.05" customHeight="1">
      <c r="A5" s="1"/>
      <c r="B5" s="182" t="s">
        <v>88</v>
      </c>
      <c r="C5" s="183"/>
      <c r="D5" s="183"/>
      <c r="E5" s="183"/>
      <c r="F5" s="183"/>
      <c r="G5" s="183"/>
      <c r="H5" s="184"/>
    </row>
    <row r="6" spans="1:8" ht="20.100000000000001" customHeight="1">
      <c r="A6" s="1"/>
      <c r="B6" s="7"/>
      <c r="C6" s="8"/>
      <c r="D6" s="8"/>
      <c r="E6" s="8"/>
      <c r="F6" s="25"/>
      <c r="G6" s="25"/>
      <c r="H6" s="26"/>
    </row>
    <row r="7" spans="1:8">
      <c r="A7" s="1"/>
      <c r="B7" s="7"/>
      <c r="C7" s="8"/>
      <c r="D7" s="8"/>
      <c r="E7" s="8"/>
      <c r="F7" s="25"/>
      <c r="G7" s="25" t="s">
        <v>89</v>
      </c>
      <c r="H7" s="26" t="s">
        <v>90</v>
      </c>
    </row>
    <row r="8" spans="1:8">
      <c r="A8" s="9"/>
      <c r="B8" s="10" t="s">
        <v>77</v>
      </c>
      <c r="C8" s="11" t="s">
        <v>78</v>
      </c>
      <c r="D8" s="12" t="s">
        <v>91</v>
      </c>
      <c r="E8" s="12" t="s">
        <v>92</v>
      </c>
      <c r="F8" s="12" t="s">
        <v>93</v>
      </c>
      <c r="G8" s="12" t="s">
        <v>94</v>
      </c>
      <c r="H8" s="27" t="s">
        <v>95</v>
      </c>
    </row>
    <row r="9" spans="1:8">
      <c r="A9" s="9"/>
      <c r="B9" s="186">
        <v>1</v>
      </c>
      <c r="C9" s="188" t="s">
        <v>96</v>
      </c>
      <c r="D9" s="13">
        <f>(G9/2)</f>
        <v>13436.543750000001</v>
      </c>
      <c r="E9" s="13">
        <f>(G9/2)</f>
        <v>13436.543750000001</v>
      </c>
      <c r="F9" s="28"/>
      <c r="G9" s="28">
        <f>SUM(21498.47*1.25)</f>
        <v>26873.087500000001</v>
      </c>
      <c r="H9" s="29">
        <f>SUM(G9/G26)*100</f>
        <v>5.8326646453498912</v>
      </c>
    </row>
    <row r="10" spans="1:8" ht="6" customHeight="1">
      <c r="A10" s="9"/>
      <c r="B10" s="186"/>
      <c r="C10" s="189"/>
      <c r="D10" s="14"/>
      <c r="E10" s="14"/>
      <c r="F10" s="30"/>
      <c r="G10" s="30"/>
      <c r="H10" s="29"/>
    </row>
    <row r="11" spans="1:8">
      <c r="A11" s="9"/>
      <c r="B11" s="186"/>
      <c r="C11" s="190"/>
      <c r="D11" s="15"/>
      <c r="E11" s="31"/>
      <c r="F11" s="32"/>
      <c r="G11" s="32"/>
      <c r="H11" s="33"/>
    </row>
    <row r="12" spans="1:8">
      <c r="A12" s="9"/>
      <c r="B12" s="186">
        <v>2</v>
      </c>
      <c r="C12" s="191" t="s">
        <v>97</v>
      </c>
      <c r="D12" s="13">
        <f>(F12/3)</f>
        <v>10663.740277777777</v>
      </c>
      <c r="E12" s="13">
        <f>(G12/3)</f>
        <v>31991.220833333329</v>
      </c>
      <c r="F12" s="13">
        <f>(G12/3)</f>
        <v>31991.220833333329</v>
      </c>
      <c r="G12" s="28">
        <f>SUM((76778.93*1.25))</f>
        <v>95973.662499999991</v>
      </c>
      <c r="H12" s="29">
        <f>SUM(G12/G26)*100</f>
        <v>20.830587037998239</v>
      </c>
    </row>
    <row r="13" spans="1:8" ht="6" customHeight="1">
      <c r="A13" s="9"/>
      <c r="B13" s="186"/>
      <c r="C13" s="192"/>
      <c r="D13" s="16"/>
      <c r="E13" s="16"/>
      <c r="F13" s="16"/>
      <c r="G13" s="30"/>
      <c r="H13" s="29"/>
    </row>
    <row r="14" spans="1:8">
      <c r="A14" s="9"/>
      <c r="B14" s="186"/>
      <c r="C14" s="193"/>
      <c r="D14" s="15"/>
      <c r="E14" s="31"/>
      <c r="F14" s="32"/>
      <c r="G14" s="32"/>
      <c r="H14" s="33"/>
    </row>
    <row r="15" spans="1:8">
      <c r="A15" s="9"/>
      <c r="B15" s="186">
        <v>3</v>
      </c>
      <c r="C15" s="191" t="s">
        <v>98</v>
      </c>
      <c r="D15" s="13">
        <f>(G15/2)</f>
        <v>84212.668749999997</v>
      </c>
      <c r="E15" s="13">
        <f>(G15/2)</f>
        <v>84212.668749999997</v>
      </c>
      <c r="F15" s="13"/>
      <c r="G15" s="28">
        <f>SUM(134740.27*1.25)</f>
        <v>168425.33749999999</v>
      </c>
      <c r="H15" s="29">
        <f>SUM(G15/G26)*100</f>
        <v>36.555848352645484</v>
      </c>
    </row>
    <row r="16" spans="1:8" ht="6" customHeight="1">
      <c r="A16" s="9"/>
      <c r="B16" s="186"/>
      <c r="C16" s="192"/>
      <c r="D16" s="16"/>
      <c r="E16" s="16"/>
      <c r="F16" s="17"/>
      <c r="G16" s="30"/>
      <c r="H16" s="34"/>
    </row>
    <row r="17" spans="1:8">
      <c r="A17" s="9"/>
      <c r="B17" s="186"/>
      <c r="C17" s="193"/>
      <c r="D17" s="15"/>
      <c r="E17" s="31"/>
      <c r="F17" s="32"/>
      <c r="G17" s="32"/>
      <c r="H17" s="33"/>
    </row>
    <row r="18" spans="1:8">
      <c r="A18" s="9"/>
      <c r="B18" s="186">
        <v>4</v>
      </c>
      <c r="C18" s="191" t="s">
        <v>99</v>
      </c>
      <c r="D18" s="13">
        <f>(G18/3)</f>
        <v>20319.233333333334</v>
      </c>
      <c r="E18" s="13">
        <f>(G18/3)</f>
        <v>20319.233333333334</v>
      </c>
      <c r="G18" s="28">
        <f>SUM(48766.16*1.25)</f>
        <v>60957.700000000004</v>
      </c>
      <c r="H18" s="29">
        <f>SUM(G18/G26)*100</f>
        <v>13.23055349154968</v>
      </c>
    </row>
    <row r="19" spans="1:8" ht="6" customHeight="1">
      <c r="A19" s="9"/>
      <c r="B19" s="186"/>
      <c r="C19" s="192"/>
      <c r="D19" s="16"/>
      <c r="E19" s="35"/>
      <c r="G19" s="30"/>
      <c r="H19" s="34"/>
    </row>
    <row r="20" spans="1:8">
      <c r="A20" s="9"/>
      <c r="B20" s="186"/>
      <c r="C20" s="193"/>
      <c r="D20" s="15"/>
      <c r="E20" s="31"/>
      <c r="F20" s="32"/>
      <c r="G20" s="32"/>
      <c r="H20" s="33"/>
    </row>
    <row r="21" spans="1:8">
      <c r="A21" s="9"/>
      <c r="B21" s="186">
        <v>5</v>
      </c>
      <c r="C21" s="191" t="s">
        <v>100</v>
      </c>
      <c r="D21" s="13"/>
      <c r="E21" s="13">
        <f>(G21/3)</f>
        <v>36168.179166666669</v>
      </c>
      <c r="F21" s="13">
        <f>(G21/3)</f>
        <v>36168.179166666669</v>
      </c>
      <c r="G21" s="28">
        <f>SUM(86803.63*1.25)</f>
        <v>108504.53750000001</v>
      </c>
      <c r="H21" s="29">
        <f>SUM(G21/G26)*100</f>
        <v>23.550348642904968</v>
      </c>
    </row>
    <row r="22" spans="1:8" ht="6" customHeight="1">
      <c r="A22" s="9"/>
      <c r="B22" s="186"/>
      <c r="C22" s="192"/>
      <c r="D22" s="17"/>
      <c r="E22" s="16"/>
      <c r="F22" s="35"/>
      <c r="G22" s="30"/>
      <c r="H22" s="34"/>
    </row>
    <row r="23" spans="1:8">
      <c r="A23" s="9"/>
      <c r="B23" s="186"/>
      <c r="C23" s="193"/>
      <c r="D23" s="15"/>
      <c r="E23" s="31"/>
      <c r="F23" s="32"/>
      <c r="G23" s="32"/>
      <c r="H23" s="33"/>
    </row>
    <row r="24" spans="1:8">
      <c r="A24" s="1"/>
      <c r="B24" s="186"/>
      <c r="C24" s="194" t="s">
        <v>101</v>
      </c>
      <c r="D24" s="18">
        <f>SUM(D9:D23)</f>
        <v>128632.18611111111</v>
      </c>
      <c r="E24" s="36">
        <f>SUM(E9:E23)</f>
        <v>186127.84583333333</v>
      </c>
      <c r="F24" s="28">
        <f>SUM(F18:F23)</f>
        <v>36168.179166666669</v>
      </c>
      <c r="G24" s="28"/>
      <c r="H24" s="37"/>
    </row>
    <row r="25" spans="1:8">
      <c r="A25" s="1"/>
      <c r="B25" s="186"/>
      <c r="C25" s="195"/>
      <c r="D25" s="19">
        <f>SUM(D9:D21)/G26</f>
        <v>0.27918950667069609</v>
      </c>
      <c r="E25" s="19">
        <f>SUM(E9:E21)/G26</f>
        <v>0.40398086223148649</v>
      </c>
      <c r="F25" s="19">
        <f>SUM(F18:F22)/G26</f>
        <v>7.8501162143016556E-2</v>
      </c>
      <c r="G25" s="38">
        <f>SUM(D25:F25)*100</f>
        <v>76.167153104519912</v>
      </c>
      <c r="H25" s="39">
        <f>SUM(H9:H21)</f>
        <v>100.00000217044825</v>
      </c>
    </row>
    <row r="26" spans="1:8">
      <c r="A26" s="1"/>
      <c r="B26" s="187"/>
      <c r="C26" s="196"/>
      <c r="D26" s="20"/>
      <c r="E26" s="40"/>
      <c r="F26" s="41"/>
      <c r="G26" s="41">
        <f>SUM((G9:G23))-0.01</f>
        <v>460734.31500000006</v>
      </c>
      <c r="H26" s="42"/>
    </row>
    <row r="28" spans="1:8">
      <c r="B28" s="185" t="s">
        <v>102</v>
      </c>
      <c r="C28" s="185"/>
      <c r="D28" s="185"/>
      <c r="E28" s="185"/>
      <c r="F28" s="185"/>
      <c r="G28" s="185"/>
      <c r="H28" s="185"/>
    </row>
    <row r="29" spans="1:8">
      <c r="B29" s="162" t="s">
        <v>71</v>
      </c>
      <c r="C29" s="162"/>
      <c r="D29" s="162"/>
      <c r="E29" s="162"/>
      <c r="F29" s="162"/>
    </row>
    <row r="30" spans="1:8">
      <c r="B30" s="155" t="s">
        <v>73</v>
      </c>
      <c r="C30" s="156"/>
      <c r="D30" s="156"/>
      <c r="E30" s="156"/>
      <c r="F30" s="156"/>
      <c r="G30" s="156"/>
      <c r="H30" s="156"/>
    </row>
  </sheetData>
  <mergeCells count="18">
    <mergeCell ref="B30:H30"/>
    <mergeCell ref="B9:B11"/>
    <mergeCell ref="B12:B14"/>
    <mergeCell ref="B15:B17"/>
    <mergeCell ref="B18:B20"/>
    <mergeCell ref="B21:B23"/>
    <mergeCell ref="B24:B26"/>
    <mergeCell ref="C9:C11"/>
    <mergeCell ref="C12:C14"/>
    <mergeCell ref="C15:C17"/>
    <mergeCell ref="C18:C20"/>
    <mergeCell ref="C21:C23"/>
    <mergeCell ref="C24:C26"/>
    <mergeCell ref="C3:H3"/>
    <mergeCell ref="C4:H4"/>
    <mergeCell ref="B5:H5"/>
    <mergeCell ref="B28:H28"/>
    <mergeCell ref="B29:F29"/>
  </mergeCells>
  <pageMargins left="0.51180555555555596" right="0.51180555555555596" top="0.78680555555555598" bottom="0.78680555555555598" header="0.31388888888888899" footer="0.313888888888888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</cp:lastModifiedBy>
  <cp:lastPrinted>2019-05-24T13:29:24Z</cp:lastPrinted>
  <dcterms:created xsi:type="dcterms:W3CDTF">2009-08-19T10:39:00Z</dcterms:created>
  <dcterms:modified xsi:type="dcterms:W3CDTF">2019-07-15T12:48:04Z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