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P XXX-XXXX - REFORMA UBS MARIO M. DA SILVA - CSII - SAÚDE\"/>
    </mc:Choice>
  </mc:AlternateContent>
  <bookViews>
    <workbookView xWindow="0" yWindow="0" windowWidth="23040" windowHeight="8544" tabRatio="347" activeTab="1"/>
  </bookViews>
  <sheets>
    <sheet name="ORÇ" sheetId="1" r:id="rId1"/>
    <sheet name="Planilha" sheetId="2" r:id="rId2"/>
    <sheet name="Cronograma" sheetId="3" r:id="rId3"/>
  </sheets>
  <externalReferences>
    <externalReference r:id="rId4"/>
  </externalReferences>
  <definedNames>
    <definedName name="_xlnm.Print_Area" localSheetId="2">Cronograma!$A$1:$H$32</definedName>
    <definedName name="_xlnm.Print_Area" localSheetId="0">ORÇ!$A$1:$K$52</definedName>
    <definedName name="_xlnm.Print_Area" localSheetId="1">Planilha!$A$2:$F$65</definedName>
    <definedName name="Excel_BuiltIn_Database">#REF!</definedName>
    <definedName name="Excel_BuiltIn_Database_2">#REF!</definedName>
    <definedName name="_xlnm.Print_Titles" localSheetId="0">ORÇ!$2:10</definedName>
  </definedNames>
  <calcPr calcId="162913"/>
  <fileRecoveryPr repairLoad="1"/>
</workbook>
</file>

<file path=xl/calcChain.xml><?xml version="1.0" encoding="utf-8"?>
<calcChain xmlns="http://schemas.openxmlformats.org/spreadsheetml/2006/main">
  <c r="F22" i="3" l="1"/>
  <c r="E19" i="3"/>
  <c r="F16" i="3"/>
  <c r="E13" i="3"/>
  <c r="F13" i="3"/>
  <c r="E10" i="3"/>
  <c r="F10" i="3"/>
  <c r="D7" i="3"/>
  <c r="E7" i="3"/>
  <c r="F57" i="2"/>
  <c r="F58" i="2" s="1"/>
  <c r="A57" i="2"/>
  <c r="B56" i="2"/>
  <c r="F54" i="2"/>
  <c r="F55" i="2" s="1"/>
  <c r="A54" i="2"/>
  <c r="B53" i="2"/>
  <c r="F51" i="2"/>
  <c r="F52" i="2" s="1"/>
  <c r="A51" i="2"/>
  <c r="B50" i="2"/>
  <c r="D48" i="2"/>
  <c r="F48" i="2" s="1"/>
  <c r="F49" i="2" s="1"/>
  <c r="A48" i="2"/>
  <c r="B47" i="2"/>
  <c r="F45" i="2"/>
  <c r="F46" i="2" s="1"/>
  <c r="D45" i="2"/>
  <c r="A45" i="2"/>
  <c r="B44" i="2"/>
  <c r="D42" i="2"/>
  <c r="F42" i="2" s="1"/>
  <c r="F43" i="2" s="1"/>
  <c r="A42" i="2"/>
  <c r="B41" i="2"/>
  <c r="F39" i="2"/>
  <c r="F40" i="2" s="1"/>
  <c r="D39" i="2"/>
  <c r="A39" i="2"/>
  <c r="B38" i="2"/>
  <c r="D36" i="2"/>
  <c r="F36" i="2" s="1"/>
  <c r="F37" i="2" s="1"/>
  <c r="A36" i="2"/>
  <c r="B35" i="2"/>
  <c r="F33" i="2"/>
  <c r="F34" i="2" s="1"/>
  <c r="D33" i="2"/>
  <c r="A33" i="2"/>
  <c r="B32" i="2"/>
  <c r="D30" i="2"/>
  <c r="F30" i="2" s="1"/>
  <c r="F31" i="2" s="1"/>
  <c r="A30" i="2"/>
  <c r="B29" i="2"/>
  <c r="F27" i="2"/>
  <c r="F28" i="2" s="1"/>
  <c r="D27" i="2"/>
  <c r="A27" i="2"/>
  <c r="B26" i="2"/>
  <c r="D24" i="2"/>
  <c r="F24" i="2" s="1"/>
  <c r="F25" i="2" s="1"/>
  <c r="A24" i="2"/>
  <c r="B23" i="2"/>
  <c r="F21" i="2"/>
  <c r="F22" i="2" s="1"/>
  <c r="D21" i="2"/>
  <c r="A21" i="2"/>
  <c r="B20" i="2"/>
  <c r="A19" i="2"/>
  <c r="F18" i="2"/>
  <c r="F19" i="2" s="1"/>
  <c r="D18" i="2"/>
  <c r="A18" i="2"/>
  <c r="B17" i="2"/>
  <c r="A16" i="2"/>
  <c r="D15" i="2"/>
  <c r="F15" i="2" s="1"/>
  <c r="F16" i="2" s="1"/>
  <c r="A15" i="2"/>
  <c r="B14" i="2"/>
  <c r="A13" i="2"/>
  <c r="F12" i="2"/>
  <c r="F13" i="2" s="1"/>
  <c r="D12" i="2"/>
  <c r="A12" i="2"/>
  <c r="B11" i="2"/>
  <c r="A10" i="2"/>
  <c r="F9" i="2"/>
  <c r="D9" i="2"/>
  <c r="A9" i="2"/>
  <c r="B8" i="2"/>
  <c r="L49" i="1"/>
  <c r="K49" i="1"/>
  <c r="K52" i="1" s="1"/>
  <c r="K44" i="1"/>
  <c r="K42" i="1"/>
  <c r="K40" i="1"/>
  <c r="K38" i="1"/>
  <c r="K36" i="1"/>
  <c r="K34" i="1"/>
  <c r="K32" i="1"/>
  <c r="K30" i="1"/>
  <c r="K28" i="1"/>
  <c r="K26" i="1"/>
  <c r="K24" i="1"/>
  <c r="K22" i="1"/>
  <c r="K20" i="1"/>
  <c r="K18" i="1"/>
  <c r="K16" i="1"/>
  <c r="K14" i="1"/>
  <c r="K11" i="1"/>
  <c r="K50" i="1" l="1"/>
  <c r="K51" i="1" s="1"/>
  <c r="F10" i="2"/>
  <c r="F60" i="2" s="1"/>
  <c r="H22" i="3"/>
  <c r="H7" i="3"/>
  <c r="D19" i="3"/>
  <c r="H16" i="3"/>
  <c r="F61" i="2" l="1"/>
  <c r="F62" i="2" s="1"/>
  <c r="D26" i="3"/>
  <c r="H13" i="3"/>
  <c r="E26" i="3"/>
  <c r="H19" i="3"/>
  <c r="H10" i="3"/>
  <c r="H27" i="3" s="1"/>
  <c r="F26" i="3"/>
</calcChain>
</file>

<file path=xl/sharedStrings.xml><?xml version="1.0" encoding="utf-8"?>
<sst xmlns="http://schemas.openxmlformats.org/spreadsheetml/2006/main" count="172" uniqueCount="89">
  <si>
    <t>MEMÓRIA DE CÁLCULO</t>
  </si>
  <si>
    <t xml:space="preserve">Processo: </t>
  </si>
  <si>
    <t>Data-Base: JANEIRO/2018</t>
  </si>
  <si>
    <t>MEDIÇÃO:</t>
  </si>
  <si>
    <r>
      <rPr>
        <b/>
        <sz val="12"/>
        <rFont val="Arial"/>
        <charset val="134"/>
      </rPr>
      <t xml:space="preserve">OBRA: </t>
    </r>
    <r>
      <rPr>
        <sz val="12"/>
        <rFont val="Arial"/>
        <charset val="134"/>
      </rPr>
      <t xml:space="preserve"> REFORMA DA UBS MARIO M. DA SILVA -CSII</t>
    </r>
  </si>
  <si>
    <t>LOCAL:</t>
  </si>
  <si>
    <t>Ferraz de Vasconcelos</t>
  </si>
  <si>
    <r>
      <rPr>
        <b/>
        <sz val="12"/>
        <rFont val="Arial"/>
        <charset val="134"/>
      </rPr>
      <t>CÓDIGO:</t>
    </r>
    <r>
      <rPr>
        <sz val="12"/>
        <rFont val="Arial"/>
        <charset val="134"/>
      </rPr>
      <t xml:space="preserve">   </t>
    </r>
  </si>
  <si>
    <t>Rua :Japão   nº 121</t>
  </si>
  <si>
    <t>CONTRATO:</t>
  </si>
  <si>
    <t>-</t>
  </si>
  <si>
    <t>CÓDIGO</t>
  </si>
  <si>
    <t>DESCRIÇÃO DOS SERVIÇOS</t>
  </si>
  <si>
    <t>UNID</t>
  </si>
  <si>
    <t>QUANT</t>
  </si>
  <si>
    <t>1-TINTA ACRÍLICA - CONCRETO OU REBOCO SEM MASSA CORRIDA</t>
  </si>
  <si>
    <t>M2</t>
  </si>
  <si>
    <t>EDIF</t>
  </si>
  <si>
    <t>13,20*2+10,20*2=47,60X6X2=571,20+248,40*2=496,80+264*2=528,00=1596,32</t>
  </si>
  <si>
    <t xml:space="preserve"> </t>
  </si>
  <si>
    <t>138,72+138,72+132,88+89,06=499,38M2 *1,20=599,26+1596,32=2195,38M2</t>
  </si>
  <si>
    <t>2-TINTA PVA (LÁTEX) - CONCRETO OU REBOCO SEM MASSA CORRIDA</t>
  </si>
  <si>
    <t xml:space="preserve"> MURO =23,45*2*2+41,60*2*2+19,50*2=299,20</t>
  </si>
  <si>
    <t>3-ESMALTE SINTÉTICO - ESQUADRIAS E PEÇAS DE SERRALHERIA</t>
  </si>
  <si>
    <t>10*1,40*0,80=11,20M2*2=22,40M2 + PORTAS 109,00M2 +GRADIL =23,45*2=46,90=</t>
  </si>
  <si>
    <t>4-PINTURA PROTETORA COM TINTA BETUMINOSA (PARA  ARG. IMPERMEÁVEL) - 2 DEMÃOS</t>
  </si>
  <si>
    <t>47,60+66+41,40=155*0,30=46,50</t>
  </si>
  <si>
    <t>5-REVISÃO GERAL DE TELHADOS DE BARRO, INCLUSIVE TOMADA DE GOTEIRA</t>
  </si>
  <si>
    <t>148,88+145,35+89,06+(10,20*3,5)=35,70=418,99M2</t>
  </si>
  <si>
    <t>6-CALHA EM CHAPA DE AÇO GALVANIZADO N.24 - DESENVOLVIMENTO 50CM</t>
  </si>
  <si>
    <t>M</t>
  </si>
  <si>
    <t>11,40+5,90+0,50=17,80 =20M2</t>
  </si>
  <si>
    <t>7-TUBO DE PVC RÍGIDO, PONTA E BOLSA (LINHA ESGOTO) - 75MM (3")</t>
  </si>
  <si>
    <t>6M</t>
  </si>
  <si>
    <t>8-REMOÇÃO DE ENTULHO COM CAÇAMBA METÁLICA, INCLUSIVE CARGA MANUAL E DESCARGA EM BOTA-FORA</t>
  </si>
  <si>
    <t>M3</t>
  </si>
  <si>
    <t>6M3</t>
  </si>
  <si>
    <t>9-PM.07 - PORTA LISA ESPECIAL/ SÓLIDA - 82X210CM</t>
  </si>
  <si>
    <t>10-PP.01 - PORTA EM FERRO PERFILADO, DUPLA ALMOFADADA - ABRIR, 1 FOLHA</t>
  </si>
  <si>
    <t>0,82*2,10=1,72M2 - ENTRADA FUNDO PROX . A FARMACIA</t>
  </si>
  <si>
    <t>11-CONJUNTO DE FECHADURA TIPO TETRA - SOMENTE TRANCA</t>
  </si>
  <si>
    <t>12-DEMOLIÇÃO DE ARGAMASSA DE CIMENTO E AREIA</t>
  </si>
  <si>
    <t>11,40+11,35+0,7=23,45*0,50=11,72M2*2=23,44M2</t>
  </si>
  <si>
    <t>13-CHAPISCO COMUM - ARGAMASSA DE CIMENTO E AREIA 1:3</t>
  </si>
  <si>
    <t xml:space="preserve">23,44 - MURO -FACHADA </t>
  </si>
  <si>
    <t>14-EMBOÇO EXTERNO - ARGAMASSA MISTA DE CIMENTO, CAL E AREIA 1:4/12</t>
  </si>
  <si>
    <t>MURO -FACHADA</t>
  </si>
  <si>
    <t xml:space="preserve">15-CONJUNTO DE FECHADURA DE CILINDRO, 55MM, TRÁF.INTENSO, MAÇANETA </t>
  </si>
  <si>
    <t xml:space="preserve"> EM ZAMAC, GUARNIÇÕES EM AÇO, ACAB.CROM.- P/PORTA INTERNA OU EXTERNA</t>
  </si>
  <si>
    <t>16-CIMENTADO COMUM, DESEMPENADO E ALISADO - ESPESSURA 20MM</t>
  </si>
  <si>
    <t>20M2</t>
  </si>
  <si>
    <t>74209/001</t>
  </si>
  <si>
    <t>17-AQUISICAO E ASSENTAMENTO PLACA DE OBRA</t>
  </si>
  <si>
    <t>SINAPI</t>
  </si>
  <si>
    <t>PLACA DE OBRA EM CHAPA DE ACO GALVANIZADO  3X4M</t>
  </si>
  <si>
    <t>ELABORADO POR : VICENTE NUNES DA EIRA - ENG. CIVIL - DEP.DE OBRAS  CREA 5060580945</t>
  </si>
  <si>
    <t>ADOTAR CRITÉRIO POR MEDIÇÃO</t>
  </si>
  <si>
    <t>LATITUDE : 23º 32' 37,16" S     LONGITUDE : 46º 22' 03,98" O</t>
  </si>
  <si>
    <t>PREFEITURA MUNICIPAL DE FERRAZ DE VASCONCELOS</t>
  </si>
  <si>
    <t xml:space="preserve">SECRETARIA MUNICIPAL DE OBRAS </t>
  </si>
  <si>
    <t>PLANILHA ORÇAMENTÁRIA DA EXECUÇÃO DOS SERV.DE REFORMA- UBS MARIO M. DA SILVA -CSII- R.JAPÃO N.121</t>
  </si>
  <si>
    <t>Item</t>
  </si>
  <si>
    <t>Descrição</t>
  </si>
  <si>
    <t>Unid</t>
  </si>
  <si>
    <t>Qtde</t>
  </si>
  <si>
    <t>Preço Unit.</t>
  </si>
  <si>
    <t>Total</t>
  </si>
  <si>
    <t>Subtotal:</t>
  </si>
  <si>
    <t>Total:</t>
  </si>
  <si>
    <t>BDI (25%):</t>
  </si>
  <si>
    <t>Total Geral:</t>
  </si>
  <si>
    <t>SECRETARIA MUNICIPAL DE OBRAS</t>
  </si>
  <si>
    <t>CRONOGRAMA DA EXECUÇÃO DOS SERVIÇOS DE REFORMA DA UBS MARIO M. DA SILVA -CSII- R.JAPÃO N.121</t>
  </si>
  <si>
    <t>TOTAL</t>
  </si>
  <si>
    <t>total %</t>
  </si>
  <si>
    <t>1ºQUINZENA</t>
  </si>
  <si>
    <t>2ºQUINZENA</t>
  </si>
  <si>
    <t>3ºQUINZENA</t>
  </si>
  <si>
    <t>VALOR C/ BDI</t>
  </si>
  <si>
    <t>por serviço</t>
  </si>
  <si>
    <t>PINTURA</t>
  </si>
  <si>
    <t>DEMOLIÇÃO</t>
  </si>
  <si>
    <t>COBERTURA</t>
  </si>
  <si>
    <t>PORTA E FERRAGEM</t>
  </si>
  <si>
    <t>CHAPISCO  E EMBOÇO</t>
  </si>
  <si>
    <t>REMOÇÃO DE ENTULHO</t>
  </si>
  <si>
    <t xml:space="preserve">TOTAL % por semana </t>
  </si>
  <si>
    <t xml:space="preserve">TOTAL COM  BDI 25% </t>
  </si>
  <si>
    <t xml:space="preserve">ADOTAR CRITÉRIO POR MEDIÇÃO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</si>
</sst>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0\.00\.00"/>
    <numFmt numFmtId="165" formatCode="00\.00\.000"/>
    <numFmt numFmtId="166" formatCode="#,##0.00_ "/>
    <numFmt numFmtId="167" formatCode="_(* #,##0.00_);_(* \(#,##0.00\);_(* \-??_);_(@_)"/>
    <numFmt numFmtId="171" formatCode="mm/yy"/>
  </numFmts>
  <fonts count="12">
    <font>
      <sz val="10"/>
      <name val="Arial"/>
      <charset val="134"/>
    </font>
    <font>
      <b/>
      <sz val="10"/>
      <name val="Arial"/>
      <charset val="134"/>
    </font>
    <font>
      <b/>
      <sz val="10"/>
      <color rgb="FFFF0000"/>
      <name val="Arial"/>
      <charset val="134"/>
    </font>
    <font>
      <b/>
      <sz val="12"/>
      <name val="Arial"/>
      <charset val="134"/>
    </font>
    <font>
      <b/>
      <sz val="14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b/>
      <sz val="12"/>
      <color indexed="10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/>
      <top style="hair">
        <color indexed="8"/>
      </top>
      <bottom style="hair">
        <color auto="1"/>
      </bottom>
      <diagonal/>
    </border>
    <border>
      <left/>
      <right/>
      <top style="hair">
        <color indexed="8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hair">
        <color indexed="8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0" fillId="0" borderId="71" applyNumberFormat="0" applyFill="0" applyAlignment="0" applyProtection="0"/>
    <xf numFmtId="167" fontId="11" fillId="0" borderId="0" applyFill="0" applyBorder="0" applyAlignment="0" applyProtection="0"/>
  </cellStyleXfs>
  <cellXfs count="18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/>
    </xf>
    <xf numFmtId="167" fontId="11" fillId="0" borderId="5" xfId="2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3" fontId="1" fillId="0" borderId="6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17" fontId="1" fillId="0" borderId="19" xfId="0" applyNumberFormat="1" applyFont="1" applyBorder="1" applyAlignment="1">
      <alignment horizontal="center" vertical="center"/>
    </xf>
    <xf numFmtId="17" fontId="1" fillId="0" borderId="2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21" xfId="0" applyNumberFormat="1" applyFont="1" applyFill="1" applyBorder="1" applyAlignment="1">
      <alignment horizontal="center" vertical="center"/>
    </xf>
    <xf numFmtId="166" fontId="1" fillId="0" borderId="22" xfId="0" applyNumberFormat="1" applyFont="1" applyFill="1" applyBorder="1" applyAlignment="1">
      <alignment horizontal="center" vertical="center"/>
    </xf>
    <xf numFmtId="4" fontId="2" fillId="2" borderId="22" xfId="0" applyNumberFormat="1" applyFont="1" applyFill="1" applyBorder="1" applyAlignment="1">
      <alignment horizontal="center" vertical="center"/>
    </xf>
    <xf numFmtId="166" fontId="0" fillId="0" borderId="23" xfId="0" applyNumberForma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166" fontId="1" fillId="0" borderId="25" xfId="0" applyNumberFormat="1" applyFont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center" vertical="center"/>
    </xf>
    <xf numFmtId="4" fontId="1" fillId="2" borderId="21" xfId="0" applyNumberFormat="1" applyFont="1" applyFill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166" fontId="1" fillId="0" borderId="22" xfId="0" applyNumberFormat="1" applyFont="1" applyBorder="1" applyAlignment="1">
      <alignment horizontal="center" vertical="center"/>
    </xf>
    <xf numFmtId="4" fontId="1" fillId="0" borderId="24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vertical="center"/>
    </xf>
    <xf numFmtId="4" fontId="1" fillId="0" borderId="2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4" fontId="1" fillId="0" borderId="22" xfId="0" applyNumberFormat="1" applyFont="1" applyFill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vertical="center"/>
    </xf>
    <xf numFmtId="4" fontId="1" fillId="0" borderId="29" xfId="0" applyNumberFormat="1" applyFon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0" fillId="0" borderId="27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164" fontId="0" fillId="0" borderId="38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4" fontId="0" fillId="0" borderId="39" xfId="2" applyNumberFormat="1" applyFont="1" applyFill="1" applyBorder="1" applyAlignment="1" applyProtection="1">
      <alignment horizontal="center" vertical="center"/>
    </xf>
    <xf numFmtId="2" fontId="1" fillId="0" borderId="4" xfId="0" applyNumberFormat="1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4" fontId="0" fillId="0" borderId="4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43" xfId="0" applyBorder="1" applyAlignment="1">
      <alignment horizontal="center" vertical="center"/>
    </xf>
    <xf numFmtId="4" fontId="0" fillId="0" borderId="43" xfId="0" applyNumberForma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4" fontId="0" fillId="0" borderId="20" xfId="0" applyNumberFormat="1" applyBorder="1" applyAlignment="1">
      <alignment horizontal="center"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20" xfId="0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167" fontId="11" fillId="0" borderId="0" xfId="2" applyBorder="1" applyAlignment="1">
      <alignment vertical="center"/>
    </xf>
    <xf numFmtId="167" fontId="11" fillId="0" borderId="0" xfId="2" applyNumberFormat="1" applyBorder="1" applyAlignment="1">
      <alignment vertical="center"/>
    </xf>
    <xf numFmtId="4" fontId="1" fillId="0" borderId="43" xfId="0" applyNumberFormat="1" applyFont="1" applyBorder="1" applyAlignment="1">
      <alignment horizontal="right" vertical="center"/>
    </xf>
    <xf numFmtId="4" fontId="1" fillId="0" borderId="48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5" fillId="0" borderId="52" xfId="0" applyFont="1" applyBorder="1" applyAlignment="1" applyProtection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164" fontId="3" fillId="0" borderId="53" xfId="0" applyNumberFormat="1" applyFont="1" applyBorder="1" applyAlignment="1">
      <alignment horizontal="left" vertical="center"/>
    </xf>
    <xf numFmtId="2" fontId="3" fillId="0" borderId="50" xfId="0" applyNumberFormat="1" applyFont="1" applyBorder="1" applyAlignment="1">
      <alignment horizontal="left" vertical="center"/>
    </xf>
    <xf numFmtId="164" fontId="3" fillId="0" borderId="54" xfId="0" applyNumberFormat="1" applyFont="1" applyBorder="1" applyAlignment="1">
      <alignment horizontal="left" vertical="center"/>
    </xf>
    <xf numFmtId="164" fontId="5" fillId="0" borderId="55" xfId="0" applyNumberFormat="1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164" fontId="0" fillId="0" borderId="38" xfId="0" applyNumberFormat="1" applyFont="1" applyBorder="1" applyAlignment="1">
      <alignment horizontal="center" vertical="center"/>
    </xf>
    <xf numFmtId="164" fontId="0" fillId="0" borderId="58" xfId="0" applyNumberForma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1" fontId="3" fillId="4" borderId="0" xfId="0" applyNumberFormat="1" applyFont="1" applyFill="1" applyBorder="1" applyAlignment="1">
      <alignment horizontal="right" vertical="center"/>
    </xf>
    <xf numFmtId="0" fontId="3" fillId="0" borderId="50" xfId="0" applyFont="1" applyBorder="1" applyAlignment="1">
      <alignment horizontal="left" vertical="center"/>
    </xf>
    <xf numFmtId="0" fontId="3" fillId="0" borderId="50" xfId="0" applyFont="1" applyBorder="1" applyAlignment="1">
      <alignment horizontal="right" vertical="center"/>
    </xf>
    <xf numFmtId="0" fontId="3" fillId="0" borderId="52" xfId="0" applyFont="1" applyBorder="1" applyAlignment="1">
      <alignment horizontal="right" vertical="center"/>
    </xf>
    <xf numFmtId="2" fontId="0" fillId="0" borderId="64" xfId="0" applyNumberFormat="1" applyBorder="1" applyAlignment="1">
      <alignment horizontal="center" vertical="center"/>
    </xf>
    <xf numFmtId="2" fontId="0" fillId="0" borderId="66" xfId="0" applyNumberFormat="1" applyBorder="1" applyAlignment="1">
      <alignment horizontal="center" vertical="center"/>
    </xf>
    <xf numFmtId="49" fontId="3" fillId="0" borderId="0" xfId="0" applyNumberFormat="1" applyFont="1" applyFill="1" applyAlignment="1" applyProtection="1">
      <alignment horizontal="center" vertical="center"/>
    </xf>
    <xf numFmtId="167" fontId="11" fillId="0" borderId="0" xfId="2" applyAlignment="1">
      <alignment vertical="center"/>
    </xf>
    <xf numFmtId="164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vertical="center"/>
    </xf>
    <xf numFmtId="4" fontId="0" fillId="0" borderId="70" xfId="2" applyNumberFormat="1" applyFont="1" applyFill="1" applyBorder="1" applyAlignment="1" applyProtection="1">
      <alignment horizontal="center" vertical="center"/>
    </xf>
    <xf numFmtId="4" fontId="1" fillId="5" borderId="0" xfId="0" applyNumberFormat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7" fillId="0" borderId="50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/>
    </xf>
    <xf numFmtId="0" fontId="4" fillId="0" borderId="61" xfId="0" applyFont="1" applyBorder="1" applyAlignment="1">
      <alignment horizontal="left"/>
    </xf>
    <xf numFmtId="0" fontId="3" fillId="0" borderId="51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171" fontId="3" fillId="4" borderId="62" xfId="0" applyNumberFormat="1" applyFont="1" applyFill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165" fontId="5" fillId="0" borderId="52" xfId="0" applyNumberFormat="1" applyFont="1" applyBorder="1" applyAlignment="1">
      <alignment horizontal="left" vertical="center"/>
    </xf>
    <xf numFmtId="171" fontId="5" fillId="0" borderId="52" xfId="0" applyNumberFormat="1" applyFont="1" applyBorder="1" applyAlignment="1">
      <alignment horizontal="center" vertical="center"/>
    </xf>
    <xf numFmtId="171" fontId="5" fillId="0" borderId="68" xfId="0" applyNumberFormat="1" applyFont="1" applyBorder="1" applyAlignment="1">
      <alignment horizontal="center" vertical="center"/>
    </xf>
    <xf numFmtId="2" fontId="1" fillId="0" borderId="36" xfId="0" applyNumberFormat="1" applyFont="1" applyBorder="1" applyAlignment="1">
      <alignment horizontal="left" vertical="center"/>
    </xf>
    <xf numFmtId="2" fontId="1" fillId="0" borderId="37" xfId="0" applyNumberFormat="1" applyFont="1" applyBorder="1" applyAlignment="1">
      <alignment horizontal="left" vertical="center"/>
    </xf>
    <xf numFmtId="2" fontId="1" fillId="0" borderId="63" xfId="0" applyNumberFormat="1" applyFont="1" applyBorder="1" applyAlignment="1">
      <alignment horizontal="left" vertical="center"/>
    </xf>
    <xf numFmtId="2" fontId="0" fillId="0" borderId="36" xfId="0" applyNumberFormat="1" applyBorder="1" applyAlignment="1">
      <alignment horizontal="left" vertical="center"/>
    </xf>
    <xf numFmtId="2" fontId="0" fillId="0" borderId="37" xfId="0" applyNumberFormat="1" applyBorder="1" applyAlignment="1">
      <alignment horizontal="left" vertical="center"/>
    </xf>
    <xf numFmtId="2" fontId="0" fillId="0" borderId="63" xfId="0" applyNumberFormat="1" applyBorder="1" applyAlignment="1">
      <alignment horizontal="left" vertical="center"/>
    </xf>
    <xf numFmtId="2" fontId="0" fillId="0" borderId="37" xfId="0" applyNumberFormat="1" applyFont="1" applyBorder="1" applyAlignment="1">
      <alignment horizontal="left" vertical="center"/>
    </xf>
    <xf numFmtId="2" fontId="0" fillId="0" borderId="63" xfId="0" applyNumberFormat="1" applyFont="1" applyBorder="1" applyAlignment="1">
      <alignment horizontal="left" vertical="center"/>
    </xf>
    <xf numFmtId="2" fontId="0" fillId="0" borderId="59" xfId="0" applyNumberFormat="1" applyBorder="1" applyAlignment="1">
      <alignment horizontal="left" vertical="center"/>
    </xf>
    <xf numFmtId="2" fontId="0" fillId="0" borderId="60" xfId="0" applyNumberFormat="1" applyBorder="1" applyAlignment="1">
      <alignment horizontal="left" vertical="center"/>
    </xf>
    <xf numFmtId="2" fontId="0" fillId="0" borderId="65" xfId="0" applyNumberFormat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4" fontId="8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164" fontId="4" fillId="0" borderId="49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2" fontId="1" fillId="0" borderId="46" xfId="0" applyNumberFormat="1" applyFont="1" applyBorder="1" applyAlignment="1">
      <alignment horizontal="left" vertical="center"/>
    </xf>
    <xf numFmtId="2" fontId="1" fillId="0" borderId="40" xfId="0" applyNumberFormat="1" applyFont="1" applyBorder="1" applyAlignment="1">
      <alignment horizontal="left" vertical="center"/>
    </xf>
    <xf numFmtId="2" fontId="1" fillId="0" borderId="41" xfId="0" applyNumberFormat="1" applyFont="1" applyBorder="1" applyAlignment="1">
      <alignment horizontal="left" vertical="center"/>
    </xf>
    <xf numFmtId="2" fontId="1" fillId="0" borderId="47" xfId="0" applyNumberFormat="1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</cellXfs>
  <cellStyles count="3">
    <cellStyle name="Normal" xfId="0" builtinId="0"/>
    <cellStyle name="Título 1 1" xfId="1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57150</xdr:rowOff>
    </xdr:from>
    <xdr:to>
      <xdr:col>2</xdr:col>
      <xdr:colOff>428625</xdr:colOff>
      <xdr:row>4</xdr:row>
      <xdr:rowOff>0</xdr:rowOff>
    </xdr:to>
    <xdr:pic>
      <xdr:nvPicPr>
        <xdr:cNvPr id="1580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28625" y="209550"/>
          <a:ext cx="11144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38100</xdr:rowOff>
    </xdr:from>
    <xdr:to>
      <xdr:col>1</xdr:col>
      <xdr:colOff>0</xdr:colOff>
      <xdr:row>6</xdr:row>
      <xdr:rowOff>66675</xdr:rowOff>
    </xdr:to>
    <xdr:pic>
      <xdr:nvPicPr>
        <xdr:cNvPr id="2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9050" y="342900"/>
          <a:ext cx="6762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66675</xdr:rowOff>
    </xdr:from>
    <xdr:to>
      <xdr:col>2</xdr:col>
      <xdr:colOff>266700</xdr:colOff>
      <xdr:row>2</xdr:row>
      <xdr:rowOff>219075</xdr:rowOff>
    </xdr:to>
    <xdr:pic>
      <xdr:nvPicPr>
        <xdr:cNvPr id="8248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61925" y="66675"/>
          <a:ext cx="6572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nkExternoRecuperad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"/>
      <sheetName val="Planilha"/>
      <sheetName val="CRONOGRAMA"/>
    </sheetNames>
    <sheetDataSet>
      <sheetData sheetId="0">
        <row r="12">
          <cell r="B12" t="str">
            <v>EDIF</v>
          </cell>
        </row>
        <row r="14">
          <cell r="B14" t="str">
            <v>EDIF</v>
          </cell>
        </row>
        <row r="19">
          <cell r="B19" t="str">
            <v>EDIF</v>
          </cell>
        </row>
        <row r="31">
          <cell r="B31" t="str">
            <v>EDIF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53"/>
  <sheetViews>
    <sheetView showGridLines="0" showZeros="0" topLeftCell="A30" zoomScale="85" zoomScaleNormal="85" workbookViewId="0">
      <selection activeCell="J11" sqref="J11:J44"/>
    </sheetView>
  </sheetViews>
  <sheetFormatPr defaultColWidth="11.44140625" defaultRowHeight="13.2"/>
  <cols>
    <col min="1" max="1" width="3.33203125" style="1" customWidth="1"/>
    <col min="2" max="2" width="13.44140625" style="90" customWidth="1"/>
    <col min="3" max="3" width="9.44140625" style="1" customWidth="1"/>
    <col min="4" max="4" width="16.6640625" style="1" customWidth="1"/>
    <col min="5" max="6" width="15.6640625" style="1" customWidth="1"/>
    <col min="7" max="7" width="25.44140625" style="1" customWidth="1"/>
    <col min="8" max="8" width="8.88671875" style="1" customWidth="1"/>
    <col min="9" max="9" width="16.109375" style="1" customWidth="1"/>
    <col min="10" max="10" width="11.44140625" style="1"/>
    <col min="11" max="11" width="11.5546875" style="1" customWidth="1"/>
    <col min="12" max="16384" width="11.44140625" style="1"/>
  </cols>
  <sheetData>
    <row r="2" spans="2:14" s="85" customFormat="1" ht="62.25" customHeight="1">
      <c r="B2" s="144"/>
      <c r="C2" s="144"/>
      <c r="D2" s="117" t="s">
        <v>0</v>
      </c>
      <c r="E2" s="118"/>
      <c r="F2" s="118"/>
      <c r="G2" s="119"/>
      <c r="H2" s="119"/>
      <c r="I2" s="119"/>
    </row>
    <row r="3" spans="2:14" s="86" customFormat="1" ht="15.75" customHeight="1">
      <c r="B3" s="144"/>
      <c r="C3" s="144"/>
      <c r="D3" s="120"/>
      <c r="E3" s="120"/>
      <c r="F3" s="120"/>
      <c r="G3" s="121" t="s">
        <v>1</v>
      </c>
      <c r="H3" s="121"/>
      <c r="I3" s="121"/>
    </row>
    <row r="4" spans="2:14" s="87" customFormat="1" ht="15.6">
      <c r="B4" s="144"/>
      <c r="C4" s="144"/>
      <c r="D4" s="91"/>
      <c r="E4" s="101"/>
      <c r="F4" s="101"/>
      <c r="G4" s="122" t="s">
        <v>2</v>
      </c>
      <c r="H4" s="122"/>
      <c r="I4" s="122"/>
    </row>
    <row r="5" spans="2:14" s="87" customFormat="1" ht="21" customHeight="1">
      <c r="B5" s="92"/>
      <c r="D5" s="93"/>
      <c r="E5" s="102" t="s">
        <v>3</v>
      </c>
      <c r="F5" s="103"/>
      <c r="G5" s="104"/>
      <c r="H5" s="104"/>
      <c r="I5" s="110"/>
    </row>
    <row r="6" spans="2:14" ht="18" customHeight="1">
      <c r="B6" s="94" t="s">
        <v>4</v>
      </c>
      <c r="C6" s="95"/>
      <c r="D6" s="95"/>
      <c r="E6" s="95"/>
      <c r="F6" s="105"/>
      <c r="G6" s="106" t="s">
        <v>5</v>
      </c>
      <c r="H6" s="123" t="s">
        <v>6</v>
      </c>
      <c r="I6" s="124"/>
      <c r="L6"/>
    </row>
    <row r="7" spans="2:14" ht="18" customHeight="1">
      <c r="B7" s="96" t="s">
        <v>7</v>
      </c>
      <c r="C7" s="125" t="s">
        <v>8</v>
      </c>
      <c r="D7" s="125"/>
      <c r="E7" s="125"/>
      <c r="F7" s="125"/>
      <c r="G7" s="107" t="s">
        <v>9</v>
      </c>
      <c r="H7" s="126" t="s">
        <v>10</v>
      </c>
      <c r="I7" s="127"/>
    </row>
    <row r="8" spans="2:14" ht="8.25" customHeight="1">
      <c r="B8" s="97"/>
      <c r="C8" s="98"/>
      <c r="D8" s="98"/>
      <c r="E8" s="98"/>
      <c r="F8" s="98"/>
      <c r="G8" s="98"/>
      <c r="H8" s="98"/>
      <c r="I8" s="98"/>
    </row>
    <row r="9" spans="2:14" s="88" customFormat="1" ht="15" customHeight="1">
      <c r="B9" s="141" t="s">
        <v>11</v>
      </c>
      <c r="C9" s="142" t="s">
        <v>12</v>
      </c>
      <c r="D9" s="142"/>
      <c r="E9" s="142"/>
      <c r="F9" s="142"/>
      <c r="G9" s="142"/>
      <c r="H9" s="142" t="s">
        <v>13</v>
      </c>
      <c r="I9" s="143" t="s">
        <v>14</v>
      </c>
    </row>
    <row r="10" spans="2:14" s="88" customFormat="1" ht="15" customHeight="1">
      <c r="B10" s="141"/>
      <c r="C10" s="142"/>
      <c r="D10" s="142"/>
      <c r="E10" s="142"/>
      <c r="F10" s="142"/>
      <c r="G10" s="142"/>
      <c r="H10" s="142"/>
      <c r="I10" s="143"/>
    </row>
    <row r="11" spans="2:14" s="89" customFormat="1" ht="21" customHeight="1">
      <c r="B11" s="99">
        <v>150115</v>
      </c>
      <c r="C11" s="128" t="s">
        <v>15</v>
      </c>
      <c r="D11" s="129"/>
      <c r="E11" s="129"/>
      <c r="F11" s="129"/>
      <c r="G11" s="130"/>
      <c r="H11" s="108" t="s">
        <v>16</v>
      </c>
      <c r="I11" s="66">
        <v>2195.38</v>
      </c>
      <c r="K11" s="111">
        <f t="shared" ref="K11:K16" si="0">J11*I11</f>
        <v>0</v>
      </c>
      <c r="L11" s="112"/>
      <c r="N11" s="113"/>
    </row>
    <row r="12" spans="2:14" s="89" customFormat="1" ht="21" customHeight="1">
      <c r="B12" s="63" t="s">
        <v>17</v>
      </c>
      <c r="C12" s="131" t="s">
        <v>18</v>
      </c>
      <c r="D12" s="132"/>
      <c r="E12" s="132"/>
      <c r="F12" s="132"/>
      <c r="G12" s="133"/>
      <c r="H12" s="108"/>
      <c r="I12" s="66" t="s">
        <v>19</v>
      </c>
      <c r="L12" s="112"/>
      <c r="N12" s="113"/>
    </row>
    <row r="13" spans="2:14" s="89" customFormat="1" ht="21" customHeight="1">
      <c r="B13" s="63"/>
      <c r="C13" s="131" t="s">
        <v>20</v>
      </c>
      <c r="D13" s="132"/>
      <c r="E13" s="132"/>
      <c r="F13" s="132"/>
      <c r="G13" s="133"/>
      <c r="H13" s="108"/>
      <c r="I13" s="66"/>
      <c r="L13" s="112"/>
      <c r="N13" s="113"/>
    </row>
    <row r="14" spans="2:14" s="89" customFormat="1" ht="21" customHeight="1">
      <c r="B14" s="63">
        <v>150110</v>
      </c>
      <c r="C14" s="128" t="s">
        <v>21</v>
      </c>
      <c r="D14" s="132"/>
      <c r="E14" s="132"/>
      <c r="F14" s="132"/>
      <c r="G14" s="133"/>
      <c r="H14" s="108" t="s">
        <v>16</v>
      </c>
      <c r="I14" s="66">
        <v>299.2</v>
      </c>
      <c r="J14" s="113"/>
      <c r="K14" s="111">
        <f t="shared" si="0"/>
        <v>0</v>
      </c>
      <c r="L14" s="112"/>
      <c r="N14" s="113"/>
    </row>
    <row r="15" spans="2:14" s="89" customFormat="1" ht="21" customHeight="1">
      <c r="B15" s="63" t="s">
        <v>17</v>
      </c>
      <c r="C15" s="131" t="s">
        <v>22</v>
      </c>
      <c r="D15" s="134"/>
      <c r="E15" s="134"/>
      <c r="F15" s="134"/>
      <c r="G15" s="135"/>
      <c r="H15" s="108"/>
      <c r="I15" s="66"/>
      <c r="K15" s="111"/>
      <c r="L15" s="112"/>
      <c r="N15" s="113"/>
    </row>
    <row r="16" spans="2:14" s="89" customFormat="1" ht="21" customHeight="1">
      <c r="B16" s="63">
        <v>150310</v>
      </c>
      <c r="C16" s="128" t="s">
        <v>23</v>
      </c>
      <c r="D16" s="129"/>
      <c r="E16" s="129"/>
      <c r="F16" s="129"/>
      <c r="G16" s="130"/>
      <c r="H16" s="108" t="s">
        <v>16</v>
      </c>
      <c r="I16" s="66">
        <v>178.3</v>
      </c>
      <c r="K16" s="111">
        <f t="shared" si="0"/>
        <v>0</v>
      </c>
      <c r="L16" s="112"/>
      <c r="N16" s="113"/>
    </row>
    <row r="17" spans="2:14" s="89" customFormat="1" ht="21" customHeight="1">
      <c r="B17" s="63" t="s">
        <v>17</v>
      </c>
      <c r="C17" s="131" t="s">
        <v>24</v>
      </c>
      <c r="D17" s="132"/>
      <c r="E17" s="132"/>
      <c r="F17" s="132"/>
      <c r="G17" s="133"/>
      <c r="H17" s="108"/>
      <c r="I17" s="66"/>
      <c r="K17" s="111"/>
      <c r="L17" s="112"/>
      <c r="N17" s="113"/>
    </row>
    <row r="18" spans="2:14" s="89" customFormat="1" ht="21" customHeight="1">
      <c r="B18" s="63">
        <v>50143</v>
      </c>
      <c r="C18" s="128" t="s">
        <v>25</v>
      </c>
      <c r="D18" s="132"/>
      <c r="E18" s="132"/>
      <c r="F18" s="132"/>
      <c r="G18" s="133"/>
      <c r="H18" s="108" t="s">
        <v>16</v>
      </c>
      <c r="I18" s="66">
        <v>46.5</v>
      </c>
      <c r="K18" s="111">
        <f t="shared" ref="K18:K22" si="1">J18*I18</f>
        <v>0</v>
      </c>
      <c r="L18" s="112"/>
      <c r="N18" s="113"/>
    </row>
    <row r="19" spans="2:14" s="89" customFormat="1" ht="21" customHeight="1">
      <c r="B19" s="63" t="s">
        <v>17</v>
      </c>
      <c r="C19" s="131" t="s">
        <v>26</v>
      </c>
      <c r="D19" s="132"/>
      <c r="E19" s="132"/>
      <c r="F19" s="132"/>
      <c r="G19" s="133"/>
      <c r="H19" s="108"/>
      <c r="I19" s="66"/>
      <c r="K19" s="111"/>
      <c r="L19" s="112"/>
      <c r="N19" s="113"/>
    </row>
    <row r="20" spans="2:14" s="89" customFormat="1" ht="21" customHeight="1">
      <c r="B20" s="63">
        <v>68001</v>
      </c>
      <c r="C20" s="128" t="s">
        <v>27</v>
      </c>
      <c r="D20" s="129"/>
      <c r="E20" s="129"/>
      <c r="F20" s="129"/>
      <c r="G20" s="130"/>
      <c r="H20" s="108" t="s">
        <v>16</v>
      </c>
      <c r="I20" s="66">
        <v>418.99</v>
      </c>
      <c r="K20" s="111">
        <f t="shared" si="1"/>
        <v>0</v>
      </c>
      <c r="L20" s="112"/>
      <c r="N20" s="113"/>
    </row>
    <row r="21" spans="2:14" s="89" customFormat="1" ht="21" customHeight="1">
      <c r="B21" s="63" t="s">
        <v>17</v>
      </c>
      <c r="C21" s="131" t="s">
        <v>28</v>
      </c>
      <c r="D21" s="132"/>
      <c r="E21" s="132"/>
      <c r="F21" s="132"/>
      <c r="G21" s="133"/>
      <c r="H21" s="108"/>
      <c r="I21" s="66"/>
      <c r="K21" s="111"/>
      <c r="L21" s="112"/>
      <c r="N21" s="113"/>
    </row>
    <row r="22" spans="2:14" s="89" customFormat="1" ht="21" customHeight="1">
      <c r="B22" s="63">
        <v>101102</v>
      </c>
      <c r="C22" s="128" t="s">
        <v>29</v>
      </c>
      <c r="D22" s="129"/>
      <c r="E22" s="129"/>
      <c r="F22" s="129"/>
      <c r="G22" s="130"/>
      <c r="H22" s="108" t="s">
        <v>30</v>
      </c>
      <c r="I22" s="66">
        <v>20</v>
      </c>
      <c r="K22" s="111">
        <f t="shared" si="1"/>
        <v>0</v>
      </c>
      <c r="L22" s="112"/>
      <c r="N22" s="113"/>
    </row>
    <row r="23" spans="2:14" s="89" customFormat="1" ht="21" customHeight="1">
      <c r="B23" s="63" t="s">
        <v>17</v>
      </c>
      <c r="C23" s="131" t="s">
        <v>31</v>
      </c>
      <c r="D23" s="132"/>
      <c r="E23" s="132"/>
      <c r="F23" s="132"/>
      <c r="G23" s="133"/>
      <c r="H23" s="108"/>
      <c r="I23" s="66"/>
      <c r="K23" s="111"/>
      <c r="L23" s="112"/>
      <c r="N23" s="113"/>
    </row>
    <row r="24" spans="2:14" s="89" customFormat="1" ht="21" customHeight="1">
      <c r="B24" s="63">
        <v>100932</v>
      </c>
      <c r="C24" s="128" t="s">
        <v>32</v>
      </c>
      <c r="D24" s="129"/>
      <c r="E24" s="129"/>
      <c r="F24" s="129"/>
      <c r="G24" s="130"/>
      <c r="H24" s="108" t="s">
        <v>30</v>
      </c>
      <c r="I24" s="66">
        <v>6</v>
      </c>
      <c r="K24" s="111">
        <f>J24*I24</f>
        <v>0</v>
      </c>
      <c r="L24" s="112"/>
      <c r="N24" s="113"/>
    </row>
    <row r="25" spans="2:14" s="89" customFormat="1" ht="21" customHeight="1">
      <c r="B25" s="63" t="s">
        <v>17</v>
      </c>
      <c r="C25" s="131" t="s">
        <v>33</v>
      </c>
      <c r="D25" s="132"/>
      <c r="E25" s="132"/>
      <c r="F25" s="132"/>
      <c r="G25" s="133"/>
      <c r="H25" s="108"/>
      <c r="I25" s="66"/>
      <c r="K25" s="111"/>
      <c r="L25" s="112"/>
      <c r="N25" s="113"/>
    </row>
    <row r="26" spans="2:14" s="89" customFormat="1" ht="21" customHeight="1">
      <c r="B26" s="63">
        <v>10107</v>
      </c>
      <c r="C26" s="128" t="s">
        <v>34</v>
      </c>
      <c r="D26" s="129"/>
      <c r="E26" s="129"/>
      <c r="F26" s="129"/>
      <c r="G26" s="130"/>
      <c r="H26" s="108" t="s">
        <v>35</v>
      </c>
      <c r="I26" s="66">
        <v>3.5</v>
      </c>
      <c r="K26" s="111">
        <f t="shared" ref="K26:K30" si="2">J26*I26</f>
        <v>0</v>
      </c>
      <c r="L26" s="112"/>
      <c r="N26" s="113"/>
    </row>
    <row r="27" spans="2:14" s="89" customFormat="1" ht="21" customHeight="1">
      <c r="B27" s="63" t="s">
        <v>17</v>
      </c>
      <c r="C27" s="131" t="s">
        <v>36</v>
      </c>
      <c r="D27" s="132"/>
      <c r="E27" s="132"/>
      <c r="F27" s="132"/>
      <c r="G27" s="133"/>
      <c r="H27" s="108"/>
      <c r="I27" s="66"/>
      <c r="K27" s="111"/>
      <c r="L27" s="112"/>
      <c r="N27" s="113"/>
    </row>
    <row r="28" spans="2:14" s="89" customFormat="1" ht="21" customHeight="1">
      <c r="B28" s="63">
        <v>70107</v>
      </c>
      <c r="C28" s="128" t="s">
        <v>37</v>
      </c>
      <c r="D28" s="129"/>
      <c r="E28" s="129"/>
      <c r="F28" s="129"/>
      <c r="G28" s="130"/>
      <c r="H28" s="108" t="s">
        <v>13</v>
      </c>
      <c r="I28" s="66">
        <v>1</v>
      </c>
      <c r="K28" s="111">
        <f t="shared" si="2"/>
        <v>0</v>
      </c>
      <c r="L28" s="112"/>
      <c r="N28" s="113"/>
    </row>
    <row r="29" spans="2:14" s="89" customFormat="1" ht="21" customHeight="1">
      <c r="B29" s="63" t="s">
        <v>17</v>
      </c>
      <c r="C29" s="131"/>
      <c r="D29" s="132"/>
      <c r="E29" s="132"/>
      <c r="F29" s="132"/>
      <c r="G29" s="133"/>
      <c r="H29" s="108"/>
      <c r="I29" s="66"/>
      <c r="K29" s="111"/>
      <c r="L29" s="112"/>
      <c r="N29" s="113"/>
    </row>
    <row r="30" spans="2:14" s="89" customFormat="1" ht="21" customHeight="1">
      <c r="B30" s="63">
        <v>80101</v>
      </c>
      <c r="C30" s="128" t="s">
        <v>38</v>
      </c>
      <c r="D30" s="129"/>
      <c r="E30" s="129"/>
      <c r="F30" s="129"/>
      <c r="G30" s="130"/>
      <c r="H30" s="108" t="s">
        <v>16</v>
      </c>
      <c r="I30" s="66">
        <v>1.72</v>
      </c>
      <c r="K30" s="111">
        <f t="shared" si="2"/>
        <v>0</v>
      </c>
      <c r="L30" s="112"/>
      <c r="N30" s="113"/>
    </row>
    <row r="31" spans="2:14" s="89" customFormat="1" ht="21" customHeight="1">
      <c r="B31" s="63" t="s">
        <v>17</v>
      </c>
      <c r="C31" s="131" t="s">
        <v>39</v>
      </c>
      <c r="D31" s="132"/>
      <c r="E31" s="132"/>
      <c r="F31" s="132"/>
      <c r="G31" s="133"/>
      <c r="H31" s="108"/>
      <c r="I31" s="66"/>
      <c r="K31" s="111"/>
      <c r="L31" s="112"/>
      <c r="N31" s="113"/>
    </row>
    <row r="32" spans="2:14" s="89" customFormat="1" ht="21" customHeight="1">
      <c r="B32" s="63">
        <v>70240</v>
      </c>
      <c r="C32" s="128" t="s">
        <v>40</v>
      </c>
      <c r="D32" s="129"/>
      <c r="E32" s="129"/>
      <c r="F32" s="129"/>
      <c r="G32" s="130"/>
      <c r="H32" s="108" t="s">
        <v>13</v>
      </c>
      <c r="I32" s="66">
        <v>1</v>
      </c>
      <c r="K32" s="111">
        <f t="shared" ref="K32:K36" si="3">J32*I32</f>
        <v>0</v>
      </c>
      <c r="L32" s="112"/>
      <c r="N32" s="113"/>
    </row>
    <row r="33" spans="2:14" s="89" customFormat="1" ht="21" customHeight="1">
      <c r="B33" s="63" t="s">
        <v>17</v>
      </c>
      <c r="C33" s="131"/>
      <c r="D33" s="132"/>
      <c r="E33" s="132"/>
      <c r="F33" s="132"/>
      <c r="G33" s="133"/>
      <c r="H33" s="108"/>
      <c r="I33" s="66"/>
      <c r="K33" s="111"/>
      <c r="L33" s="112"/>
      <c r="N33" s="113"/>
    </row>
    <row r="34" spans="2:14" s="89" customFormat="1" ht="21" customHeight="1">
      <c r="B34" s="63">
        <v>115003</v>
      </c>
      <c r="C34" s="128" t="s">
        <v>41</v>
      </c>
      <c r="D34" s="129"/>
      <c r="E34" s="129"/>
      <c r="F34" s="129"/>
      <c r="G34" s="130"/>
      <c r="H34" s="108" t="s">
        <v>16</v>
      </c>
      <c r="I34" s="66">
        <v>23.44</v>
      </c>
      <c r="K34" s="111">
        <f t="shared" si="3"/>
        <v>0</v>
      </c>
      <c r="L34" s="112"/>
      <c r="N34" s="113"/>
    </row>
    <row r="35" spans="2:14" s="89" customFormat="1" ht="21" customHeight="1">
      <c r="B35" s="63" t="s">
        <v>17</v>
      </c>
      <c r="C35" s="131" t="s">
        <v>42</v>
      </c>
      <c r="D35" s="132"/>
      <c r="E35" s="132"/>
      <c r="F35" s="132"/>
      <c r="G35" s="133"/>
      <c r="H35" s="108"/>
      <c r="I35" s="66"/>
      <c r="K35" s="111"/>
      <c r="L35" s="112"/>
      <c r="N35" s="113"/>
    </row>
    <row r="36" spans="2:14" s="89" customFormat="1" ht="21" customHeight="1">
      <c r="B36" s="63">
        <v>110101</v>
      </c>
      <c r="C36" s="128" t="s">
        <v>43</v>
      </c>
      <c r="D36" s="129"/>
      <c r="E36" s="129"/>
      <c r="F36" s="129"/>
      <c r="G36" s="130"/>
      <c r="H36" s="108" t="s">
        <v>16</v>
      </c>
      <c r="I36" s="66">
        <v>23.44</v>
      </c>
      <c r="K36" s="111">
        <f t="shared" si="3"/>
        <v>0</v>
      </c>
      <c r="L36" s="112"/>
      <c r="N36" s="113"/>
    </row>
    <row r="37" spans="2:14" s="89" customFormat="1" ht="21" customHeight="1">
      <c r="B37" s="63" t="s">
        <v>17</v>
      </c>
      <c r="C37" s="131" t="s">
        <v>44</v>
      </c>
      <c r="D37" s="132"/>
      <c r="E37" s="132"/>
      <c r="F37" s="132"/>
      <c r="G37" s="133"/>
      <c r="H37" s="108"/>
      <c r="I37" s="66"/>
      <c r="K37" s="111"/>
      <c r="L37" s="112"/>
      <c r="N37" s="113"/>
    </row>
    <row r="38" spans="2:14" s="89" customFormat="1" ht="21" customHeight="1">
      <c r="B38" s="63">
        <v>110308</v>
      </c>
      <c r="C38" s="128" t="s">
        <v>45</v>
      </c>
      <c r="D38" s="129"/>
      <c r="E38" s="129"/>
      <c r="F38" s="129"/>
      <c r="G38" s="130"/>
      <c r="H38" s="108" t="s">
        <v>16</v>
      </c>
      <c r="I38" s="66">
        <v>23.44</v>
      </c>
      <c r="K38" s="111">
        <f t="shared" ref="K38:K42" si="4">J38*I38</f>
        <v>0</v>
      </c>
      <c r="L38" s="112"/>
      <c r="N38" s="113"/>
    </row>
    <row r="39" spans="2:14" s="89" customFormat="1" ht="21" customHeight="1">
      <c r="B39" s="63" t="s">
        <v>17</v>
      </c>
      <c r="C39" s="131" t="s">
        <v>46</v>
      </c>
      <c r="D39" s="132"/>
      <c r="E39" s="132"/>
      <c r="F39" s="132"/>
      <c r="G39" s="133"/>
      <c r="H39" s="108"/>
      <c r="I39" s="66"/>
      <c r="K39" s="111"/>
      <c r="L39" s="112"/>
      <c r="N39" s="113"/>
    </row>
    <row r="40" spans="2:14" s="89" customFormat="1" ht="21" customHeight="1">
      <c r="B40" s="63">
        <v>70202</v>
      </c>
      <c r="C40" s="128" t="s">
        <v>47</v>
      </c>
      <c r="D40" s="129"/>
      <c r="E40" s="129"/>
      <c r="F40" s="129"/>
      <c r="G40" s="130"/>
      <c r="H40" s="108" t="s">
        <v>13</v>
      </c>
      <c r="I40" s="66">
        <v>1</v>
      </c>
      <c r="K40" s="111">
        <f t="shared" si="4"/>
        <v>0</v>
      </c>
      <c r="L40" s="112"/>
      <c r="N40" s="113"/>
    </row>
    <row r="41" spans="2:14" s="89" customFormat="1" ht="21" customHeight="1">
      <c r="B41" s="63" t="s">
        <v>17</v>
      </c>
      <c r="C41" s="128" t="s">
        <v>48</v>
      </c>
      <c r="D41" s="129"/>
      <c r="E41" s="129"/>
      <c r="F41" s="129"/>
      <c r="G41" s="130"/>
      <c r="H41" s="108"/>
      <c r="I41" s="66"/>
      <c r="K41" s="111"/>
      <c r="L41" s="112"/>
      <c r="N41" s="113"/>
    </row>
    <row r="42" spans="2:14" s="89" customFormat="1" ht="21" customHeight="1">
      <c r="B42" s="63">
        <v>130202</v>
      </c>
      <c r="C42" s="128" t="s">
        <v>49</v>
      </c>
      <c r="D42" s="129"/>
      <c r="E42" s="129"/>
      <c r="F42" s="129"/>
      <c r="G42" s="130"/>
      <c r="H42" s="108" t="s">
        <v>16</v>
      </c>
      <c r="I42" s="66">
        <v>20</v>
      </c>
      <c r="K42" s="111">
        <f t="shared" si="4"/>
        <v>0</v>
      </c>
      <c r="L42" s="112"/>
      <c r="N42" s="113"/>
    </row>
    <row r="43" spans="2:14" s="89" customFormat="1" ht="21" customHeight="1">
      <c r="B43" s="63" t="s">
        <v>17</v>
      </c>
      <c r="C43" s="131" t="s">
        <v>50</v>
      </c>
      <c r="D43" s="132"/>
      <c r="E43" s="132"/>
      <c r="F43" s="132"/>
      <c r="G43" s="133"/>
      <c r="H43" s="108"/>
      <c r="I43" s="66"/>
      <c r="K43" s="111"/>
      <c r="L43" s="112"/>
      <c r="N43" s="113"/>
    </row>
    <row r="44" spans="2:14" s="89" customFormat="1" ht="21" customHeight="1">
      <c r="B44" s="63" t="s">
        <v>51</v>
      </c>
      <c r="C44" s="128" t="s">
        <v>52</v>
      </c>
      <c r="D44" s="129"/>
      <c r="E44" s="129"/>
      <c r="F44" s="129"/>
      <c r="G44" s="130"/>
      <c r="H44" s="108" t="s">
        <v>16</v>
      </c>
      <c r="I44" s="66">
        <v>12</v>
      </c>
      <c r="K44" s="111">
        <f>J44*I44</f>
        <v>0</v>
      </c>
      <c r="L44" s="112"/>
      <c r="N44" s="113"/>
    </row>
    <row r="45" spans="2:14" s="89" customFormat="1" ht="21" customHeight="1">
      <c r="B45" s="63" t="s">
        <v>53</v>
      </c>
      <c r="C45" s="131" t="s">
        <v>54</v>
      </c>
      <c r="D45" s="132"/>
      <c r="E45" s="132"/>
      <c r="F45" s="132"/>
      <c r="G45" s="133"/>
      <c r="H45" s="108"/>
      <c r="I45" s="66"/>
      <c r="K45" s="111"/>
      <c r="L45" s="112"/>
      <c r="N45" s="113"/>
    </row>
    <row r="46" spans="2:14" s="89" customFormat="1" ht="21" customHeight="1">
      <c r="B46" s="63"/>
      <c r="C46" s="131"/>
      <c r="D46" s="132"/>
      <c r="E46" s="132"/>
      <c r="F46" s="132"/>
      <c r="G46" s="133"/>
      <c r="H46" s="108"/>
      <c r="I46" s="66"/>
      <c r="K46" s="111"/>
      <c r="L46" s="112"/>
      <c r="N46" s="113"/>
    </row>
    <row r="47" spans="2:14" s="89" customFormat="1" ht="21" customHeight="1">
      <c r="B47" s="63"/>
      <c r="C47" s="131"/>
      <c r="D47" s="132"/>
      <c r="E47" s="132"/>
      <c r="F47" s="132"/>
      <c r="G47" s="133"/>
      <c r="H47" s="108"/>
      <c r="I47" s="66"/>
      <c r="K47" s="111"/>
      <c r="L47" s="112"/>
      <c r="N47" s="113"/>
    </row>
    <row r="48" spans="2:14" s="89" customFormat="1" ht="21" customHeight="1">
      <c r="B48" s="100"/>
      <c r="C48" s="136"/>
      <c r="D48" s="137"/>
      <c r="E48" s="137"/>
      <c r="F48" s="137"/>
      <c r="G48" s="138"/>
      <c r="H48" s="109"/>
      <c r="I48" s="114"/>
      <c r="L48" s="112"/>
      <c r="N48" s="113"/>
    </row>
    <row r="49" spans="2:15">
      <c r="K49" s="89">
        <f>J49*I49</f>
        <v>0</v>
      </c>
      <c r="L49" s="112">
        <f>B49</f>
        <v>0</v>
      </c>
      <c r="M49" s="89"/>
      <c r="N49" s="113"/>
      <c r="O49" s="89"/>
    </row>
    <row r="50" spans="2:15">
      <c r="B50" s="139" t="s">
        <v>55</v>
      </c>
      <c r="C50" s="139"/>
      <c r="D50" s="139"/>
      <c r="E50" s="139"/>
      <c r="F50" s="139"/>
      <c r="G50" s="139"/>
      <c r="H50" s="139"/>
      <c r="I50" s="139"/>
      <c r="K50" s="115">
        <f>SUM(K11:K49)</f>
        <v>0</v>
      </c>
    </row>
    <row r="51" spans="2:15">
      <c r="B51" s="140" t="s">
        <v>56</v>
      </c>
      <c r="C51" s="140"/>
      <c r="D51" s="140"/>
      <c r="E51" s="140"/>
      <c r="F51" s="140"/>
      <c r="G51" s="140"/>
      <c r="H51" s="140"/>
      <c r="I51" s="140"/>
      <c r="K51" s="111">
        <f>SUM(K50*1.25)</f>
        <v>0</v>
      </c>
    </row>
    <row r="52" spans="2:15">
      <c r="B52" s="140" t="s">
        <v>57</v>
      </c>
      <c r="C52" s="140"/>
      <c r="D52" s="140"/>
      <c r="E52" s="140"/>
      <c r="F52" s="140"/>
      <c r="G52" s="140"/>
      <c r="H52" s="140"/>
      <c r="I52" s="140"/>
      <c r="K52" s="1">
        <f>SUM(K49*1.25)</f>
        <v>0</v>
      </c>
    </row>
    <row r="53" spans="2:15">
      <c r="K53" s="116"/>
    </row>
  </sheetData>
  <mergeCells count="54">
    <mergeCell ref="B2:C4"/>
    <mergeCell ref="C9:G10"/>
    <mergeCell ref="C48:G48"/>
    <mergeCell ref="B50:I50"/>
    <mergeCell ref="B51:I51"/>
    <mergeCell ref="B52:I52"/>
    <mergeCell ref="B9:B10"/>
    <mergeCell ref="H9:H10"/>
    <mergeCell ref="I9:I10"/>
    <mergeCell ref="C43:G43"/>
    <mergeCell ref="C44:G44"/>
    <mergeCell ref="C45:G45"/>
    <mergeCell ref="C46:G46"/>
    <mergeCell ref="C47:G47"/>
    <mergeCell ref="C38:G38"/>
    <mergeCell ref="C39:G39"/>
    <mergeCell ref="C40:G40"/>
    <mergeCell ref="C41:G41"/>
    <mergeCell ref="C42:G42"/>
    <mergeCell ref="C33:G33"/>
    <mergeCell ref="C34:G34"/>
    <mergeCell ref="C35:G35"/>
    <mergeCell ref="C36:G36"/>
    <mergeCell ref="C37:G37"/>
    <mergeCell ref="C28:G28"/>
    <mergeCell ref="C29:G29"/>
    <mergeCell ref="C30:G30"/>
    <mergeCell ref="C31:G31"/>
    <mergeCell ref="C32:G32"/>
    <mergeCell ref="C23:G23"/>
    <mergeCell ref="C24:G24"/>
    <mergeCell ref="C25:G25"/>
    <mergeCell ref="C26:G26"/>
    <mergeCell ref="C27:G27"/>
    <mergeCell ref="C18:G18"/>
    <mergeCell ref="C19:G19"/>
    <mergeCell ref="C20:G20"/>
    <mergeCell ref="C21:G21"/>
    <mergeCell ref="C22:G22"/>
    <mergeCell ref="C13:G13"/>
    <mergeCell ref="C14:G14"/>
    <mergeCell ref="C15:G15"/>
    <mergeCell ref="C16:G16"/>
    <mergeCell ref="C17:G17"/>
    <mergeCell ref="H6:I6"/>
    <mergeCell ref="C7:F7"/>
    <mergeCell ref="H7:I7"/>
    <mergeCell ref="C11:G11"/>
    <mergeCell ref="C12:G12"/>
    <mergeCell ref="D2:F2"/>
    <mergeCell ref="G2:I2"/>
    <mergeCell ref="D3:F3"/>
    <mergeCell ref="G3:I3"/>
    <mergeCell ref="G4:I4"/>
  </mergeCells>
  <printOptions horizontalCentered="1"/>
  <pageMargins left="0.39305555555555599" right="0.118055555555556" top="0.118055555555556" bottom="0.118055555555556" header="0.51180555555555596" footer="0.51180555555555596"/>
  <pageSetup paperSize="9" scale="71" firstPageNumber="0" fitToHeight="0" orientation="portrait" useFirstPageNumber="1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topLeftCell="A34" workbookViewId="0">
      <selection activeCell="E57" sqref="E57"/>
    </sheetView>
  </sheetViews>
  <sheetFormatPr defaultColWidth="9" defaultRowHeight="13.2"/>
  <cols>
    <col min="1" max="1" width="10.44140625" customWidth="1"/>
    <col min="2" max="2" width="64.6640625" customWidth="1"/>
    <col min="3" max="6" width="15.6640625" customWidth="1"/>
  </cols>
  <sheetData>
    <row r="1" spans="1:6">
      <c r="A1" s="2"/>
      <c r="B1" s="3"/>
      <c r="C1" s="2"/>
      <c r="D1" s="4"/>
      <c r="E1" s="4"/>
      <c r="F1" s="4"/>
    </row>
    <row r="2" spans="1:6">
      <c r="A2" s="2"/>
      <c r="B2" s="3"/>
      <c r="C2" s="2"/>
      <c r="D2" s="4"/>
      <c r="E2" s="4"/>
      <c r="F2" s="4"/>
    </row>
    <row r="3" spans="1:6">
      <c r="A3" s="59"/>
      <c r="B3" s="145" t="s">
        <v>58</v>
      </c>
      <c r="C3" s="145"/>
      <c r="D3" s="145"/>
      <c r="E3" s="145"/>
      <c r="F3" s="145"/>
    </row>
    <row r="4" spans="1:6">
      <c r="A4" s="60"/>
      <c r="B4" s="145" t="s">
        <v>59</v>
      </c>
      <c r="C4" s="145"/>
      <c r="D4" s="145"/>
      <c r="E4" s="145"/>
      <c r="F4" s="145"/>
    </row>
    <row r="5" spans="1:6">
      <c r="A5" s="150" t="s">
        <v>60</v>
      </c>
      <c r="B5" s="151"/>
      <c r="C5" s="151"/>
      <c r="D5" s="151"/>
      <c r="E5" s="151"/>
      <c r="F5" s="152"/>
    </row>
    <row r="6" spans="1:6">
      <c r="A6" s="153"/>
      <c r="B6" s="154"/>
      <c r="C6" s="154"/>
      <c r="D6" s="154"/>
      <c r="E6" s="154"/>
      <c r="F6" s="155"/>
    </row>
    <row r="7" spans="1:6">
      <c r="A7" s="61" t="s">
        <v>61</v>
      </c>
      <c r="B7" s="6" t="s">
        <v>62</v>
      </c>
      <c r="C7" s="6" t="s">
        <v>63</v>
      </c>
      <c r="D7" s="62" t="s">
        <v>64</v>
      </c>
      <c r="E7" s="62" t="s">
        <v>65</v>
      </c>
      <c r="F7" s="75" t="s">
        <v>66</v>
      </c>
    </row>
    <row r="8" spans="1:6">
      <c r="A8" s="12">
        <v>1</v>
      </c>
      <c r="B8" s="128" t="str">
        <f>ORÇ!C11</f>
        <v>1-TINTA ACRÍLICA - CONCRETO OU REBOCO SEM MASSA CORRIDA</v>
      </c>
      <c r="C8" s="129"/>
      <c r="D8" s="129"/>
      <c r="E8" s="129"/>
      <c r="F8" s="146"/>
    </row>
    <row r="9" spans="1:6">
      <c r="A9" s="63">
        <f>ORÇ!B11</f>
        <v>150115</v>
      </c>
      <c r="B9" s="64"/>
      <c r="C9" s="65" t="s">
        <v>16</v>
      </c>
      <c r="D9" s="66">
        <f>ORÇ!I11</f>
        <v>2195.38</v>
      </c>
      <c r="E9" s="76"/>
      <c r="F9" s="77">
        <f>E9*D9</f>
        <v>0</v>
      </c>
    </row>
    <row r="10" spans="1:6">
      <c r="A10" s="12" t="str">
        <f>[1]ORÇ!B12</f>
        <v>EDIF</v>
      </c>
      <c r="B10" s="67"/>
      <c r="C10" s="8"/>
      <c r="D10" s="68"/>
      <c r="E10" s="78" t="s">
        <v>67</v>
      </c>
      <c r="F10" s="79">
        <f>SUM(F9:F9)</f>
        <v>0</v>
      </c>
    </row>
    <row r="11" spans="1:6">
      <c r="A11" s="12">
        <v>2</v>
      </c>
      <c r="B11" s="128" t="str">
        <f>ORÇ!C14</f>
        <v>2-TINTA PVA (LÁTEX) - CONCRETO OU REBOCO SEM MASSA CORRIDA</v>
      </c>
      <c r="C11" s="129"/>
      <c r="D11" s="129"/>
      <c r="E11" s="129"/>
      <c r="F11" s="146"/>
    </row>
    <row r="12" spans="1:6">
      <c r="A12" s="63">
        <f>ORÇ!B14</f>
        <v>150110</v>
      </c>
      <c r="B12" s="64"/>
      <c r="C12" s="65" t="s">
        <v>16</v>
      </c>
      <c r="D12" s="66">
        <f>ORÇ!I14</f>
        <v>299.2</v>
      </c>
      <c r="E12" s="80"/>
      <c r="F12" s="77">
        <f>E12*D12</f>
        <v>0</v>
      </c>
    </row>
    <row r="13" spans="1:6">
      <c r="A13" s="12" t="str">
        <f>[1]ORÇ!B14</f>
        <v>EDIF</v>
      </c>
      <c r="B13" s="69"/>
      <c r="C13" s="8"/>
      <c r="D13" s="68"/>
      <c r="E13" s="78" t="s">
        <v>67</v>
      </c>
      <c r="F13" s="79">
        <f>SUM(F12:F12)</f>
        <v>0</v>
      </c>
    </row>
    <row r="14" spans="1:6">
      <c r="A14" s="12">
        <v>3</v>
      </c>
      <c r="B14" s="128" t="str">
        <f>ORÇ!C16</f>
        <v>3-ESMALTE SINTÉTICO - ESQUADRIAS E PEÇAS DE SERRALHERIA</v>
      </c>
      <c r="C14" s="129"/>
      <c r="D14" s="129"/>
      <c r="E14" s="129"/>
      <c r="F14" s="146"/>
    </row>
    <row r="15" spans="1:6">
      <c r="A15" s="63">
        <f>ORÇ!B16</f>
        <v>150310</v>
      </c>
      <c r="B15" s="64"/>
      <c r="C15" s="65" t="s">
        <v>16</v>
      </c>
      <c r="D15" s="66">
        <f>ORÇ!I16</f>
        <v>178.3</v>
      </c>
      <c r="E15" s="80"/>
      <c r="F15" s="77">
        <f>E15*D15</f>
        <v>0</v>
      </c>
    </row>
    <row r="16" spans="1:6">
      <c r="A16" s="12" t="str">
        <f>[1]ORÇ!B19</f>
        <v>EDIF</v>
      </c>
      <c r="B16" s="69"/>
      <c r="C16" s="8"/>
      <c r="D16" s="68"/>
      <c r="E16" s="78" t="s">
        <v>67</v>
      </c>
      <c r="F16" s="79">
        <f>SUM(F15:F15)</f>
        <v>0</v>
      </c>
    </row>
    <row r="17" spans="1:6">
      <c r="A17" s="12">
        <v>4</v>
      </c>
      <c r="B17" s="128" t="str">
        <f>ORÇ!C18</f>
        <v>4-PINTURA PROTETORA COM TINTA BETUMINOSA (PARA  ARG. IMPERMEÁVEL) - 2 DEMÃOS</v>
      </c>
      <c r="C17" s="129"/>
      <c r="D17" s="129"/>
      <c r="E17" s="129"/>
      <c r="F17" s="146"/>
    </row>
    <row r="18" spans="1:6">
      <c r="A18" s="63">
        <f>ORÇ!B18</f>
        <v>50143</v>
      </c>
      <c r="B18" s="64"/>
      <c r="C18" s="65" t="s">
        <v>16</v>
      </c>
      <c r="D18" s="66">
        <f>ORÇ!I18</f>
        <v>46.5</v>
      </c>
      <c r="E18" s="81"/>
      <c r="F18" s="77">
        <f>E18*D18</f>
        <v>0</v>
      </c>
    </row>
    <row r="19" spans="1:6">
      <c r="A19" s="12" t="str">
        <f>[1]ORÇ!B31</f>
        <v>EDIF</v>
      </c>
      <c r="B19" s="69"/>
      <c r="C19" s="8"/>
      <c r="D19" s="68"/>
      <c r="E19" s="78" t="s">
        <v>67</v>
      </c>
      <c r="F19" s="79">
        <f>SUM(F18:F18)</f>
        <v>0</v>
      </c>
    </row>
    <row r="20" spans="1:6">
      <c r="A20" s="12">
        <v>5</v>
      </c>
      <c r="B20" s="128" t="str">
        <f>ORÇ!C20</f>
        <v>5-REVISÃO GERAL DE TELHADOS DE BARRO, INCLUSIVE TOMADA DE GOTEIRA</v>
      </c>
      <c r="C20" s="129"/>
      <c r="D20" s="129"/>
      <c r="E20" s="129"/>
      <c r="F20" s="146"/>
    </row>
    <row r="21" spans="1:6">
      <c r="A21" s="63">
        <f>ORÇ!B20</f>
        <v>68001</v>
      </c>
      <c r="B21" s="64"/>
      <c r="C21" s="65" t="s">
        <v>16</v>
      </c>
      <c r="D21" s="66">
        <f>ORÇ!I20</f>
        <v>418.99</v>
      </c>
      <c r="E21" s="82"/>
      <c r="F21" s="77">
        <f>E21*D21</f>
        <v>0</v>
      </c>
    </row>
    <row r="22" spans="1:6">
      <c r="A22" s="12" t="s">
        <v>17</v>
      </c>
      <c r="B22" s="69"/>
      <c r="C22" s="8"/>
      <c r="D22" s="68"/>
      <c r="E22" s="78" t="s">
        <v>67</v>
      </c>
      <c r="F22" s="79">
        <f>SUM(F21:F21)</f>
        <v>0</v>
      </c>
    </row>
    <row r="23" spans="1:6">
      <c r="A23" s="12">
        <v>6</v>
      </c>
      <c r="B23" s="128" t="str">
        <f>ORÇ!C22</f>
        <v>6-CALHA EM CHAPA DE AÇO GALVANIZADO N.24 - DESENVOLVIMENTO 50CM</v>
      </c>
      <c r="C23" s="129"/>
      <c r="D23" s="129"/>
      <c r="E23" s="129"/>
      <c r="F23" s="146"/>
    </row>
    <row r="24" spans="1:6">
      <c r="A24" s="63">
        <f>ORÇ!B22</f>
        <v>101102</v>
      </c>
      <c r="B24" s="64"/>
      <c r="C24" s="65" t="s">
        <v>30</v>
      </c>
      <c r="D24" s="66">
        <f>ORÇ!I22</f>
        <v>20</v>
      </c>
      <c r="E24" s="81"/>
      <c r="F24" s="77">
        <f>E24*D24</f>
        <v>0</v>
      </c>
    </row>
    <row r="25" spans="1:6">
      <c r="A25" s="12" t="s">
        <v>17</v>
      </c>
      <c r="B25" s="69"/>
      <c r="C25" s="8"/>
      <c r="D25" s="68"/>
      <c r="E25" s="78" t="s">
        <v>67</v>
      </c>
      <c r="F25" s="79">
        <f>SUM(F24:F24)</f>
        <v>0</v>
      </c>
    </row>
    <row r="26" spans="1:6">
      <c r="A26" s="12">
        <v>7</v>
      </c>
      <c r="B26" s="128" t="str">
        <f>ORÇ!C24</f>
        <v>7-TUBO DE PVC RÍGIDO, PONTA E BOLSA (LINHA ESGOTO) - 75MM (3")</v>
      </c>
      <c r="C26" s="129"/>
      <c r="D26" s="129"/>
      <c r="E26" s="129"/>
      <c r="F26" s="146"/>
    </row>
    <row r="27" spans="1:6">
      <c r="A27" s="63">
        <f>ORÇ!B24</f>
        <v>100932</v>
      </c>
      <c r="B27" s="64"/>
      <c r="C27" s="65" t="s">
        <v>30</v>
      </c>
      <c r="D27" s="66">
        <f>ORÇ!I24</f>
        <v>6</v>
      </c>
      <c r="E27" s="81"/>
      <c r="F27" s="77">
        <f>E27*D27</f>
        <v>0</v>
      </c>
    </row>
    <row r="28" spans="1:6">
      <c r="A28" s="12" t="s">
        <v>17</v>
      </c>
      <c r="B28" s="69"/>
      <c r="C28" s="8"/>
      <c r="D28" s="68"/>
      <c r="E28" s="78" t="s">
        <v>67</v>
      </c>
      <c r="F28" s="79">
        <f>SUM(F27:F27)</f>
        <v>0</v>
      </c>
    </row>
    <row r="29" spans="1:6">
      <c r="A29" s="12">
        <v>8</v>
      </c>
      <c r="B29" s="128" t="str">
        <f>ORÇ!C26</f>
        <v>8-REMOÇÃO DE ENTULHO COM CAÇAMBA METÁLICA, INCLUSIVE CARGA MANUAL E DESCARGA EM BOTA-FORA</v>
      </c>
      <c r="C29" s="129"/>
      <c r="D29" s="129"/>
      <c r="E29" s="129"/>
      <c r="F29" s="146"/>
    </row>
    <row r="30" spans="1:6">
      <c r="A30" s="63">
        <f>ORÇ!B26</f>
        <v>10107</v>
      </c>
      <c r="B30" s="64"/>
      <c r="C30" s="65" t="s">
        <v>35</v>
      </c>
      <c r="D30" s="66">
        <f>ORÇ!I26</f>
        <v>3.5</v>
      </c>
      <c r="E30" s="81"/>
      <c r="F30" s="77">
        <f>E30*D30</f>
        <v>0</v>
      </c>
    </row>
    <row r="31" spans="1:6">
      <c r="A31" s="12" t="s">
        <v>17</v>
      </c>
      <c r="B31" s="69"/>
      <c r="C31" s="8"/>
      <c r="D31" s="68"/>
      <c r="E31" s="78" t="s">
        <v>67</v>
      </c>
      <c r="F31" s="79">
        <f>SUM(F30:F30)</f>
        <v>0</v>
      </c>
    </row>
    <row r="32" spans="1:6">
      <c r="A32" s="12">
        <v>9</v>
      </c>
      <c r="B32" s="128" t="str">
        <f>ORÇ!C28</f>
        <v>9-PM.07 - PORTA LISA ESPECIAL/ SÓLIDA - 82X210CM</v>
      </c>
      <c r="C32" s="129"/>
      <c r="D32" s="129"/>
      <c r="E32" s="129"/>
      <c r="F32" s="146"/>
    </row>
    <row r="33" spans="1:6">
      <c r="A33" s="63">
        <f>ORÇ!B28</f>
        <v>70107</v>
      </c>
      <c r="B33" s="64"/>
      <c r="C33" s="65" t="s">
        <v>13</v>
      </c>
      <c r="D33" s="66">
        <f>ORÇ!I28</f>
        <v>1</v>
      </c>
      <c r="E33" s="81"/>
      <c r="F33" s="77">
        <f>E33*D33</f>
        <v>0</v>
      </c>
    </row>
    <row r="34" spans="1:6">
      <c r="A34" s="12" t="s">
        <v>17</v>
      </c>
      <c r="B34" s="69"/>
      <c r="C34" s="8"/>
      <c r="D34" s="68"/>
      <c r="E34" s="78" t="s">
        <v>67</v>
      </c>
      <c r="F34" s="79">
        <f>SUM(F33:F33)</f>
        <v>0</v>
      </c>
    </row>
    <row r="35" spans="1:6">
      <c r="A35" s="12">
        <v>10</v>
      </c>
      <c r="B35" s="128" t="str">
        <f>ORÇ!C30</f>
        <v>10-PP.01 - PORTA EM FERRO PERFILADO, DUPLA ALMOFADADA - ABRIR, 1 FOLHA</v>
      </c>
      <c r="C35" s="129"/>
      <c r="D35" s="129"/>
      <c r="E35" s="129"/>
      <c r="F35" s="146"/>
    </row>
    <row r="36" spans="1:6">
      <c r="A36" s="63">
        <f>ORÇ!B30</f>
        <v>80101</v>
      </c>
      <c r="B36" s="64"/>
      <c r="C36" s="65" t="s">
        <v>16</v>
      </c>
      <c r="D36" s="66">
        <f>ORÇ!I30</f>
        <v>1.72</v>
      </c>
      <c r="E36" s="81"/>
      <c r="F36" s="77">
        <f>E36*D36</f>
        <v>0</v>
      </c>
    </row>
    <row r="37" spans="1:6">
      <c r="A37" s="12" t="s">
        <v>17</v>
      </c>
      <c r="B37" s="69"/>
      <c r="C37" s="8"/>
      <c r="D37" s="68"/>
      <c r="E37" s="78" t="s">
        <v>67</v>
      </c>
      <c r="F37" s="79">
        <f>SUM(F36:F36)</f>
        <v>0</v>
      </c>
    </row>
    <row r="38" spans="1:6">
      <c r="A38" s="12">
        <v>11</v>
      </c>
      <c r="B38" s="128" t="str">
        <f>ORÇ!C32</f>
        <v>11-CONJUNTO DE FECHADURA TIPO TETRA - SOMENTE TRANCA</v>
      </c>
      <c r="C38" s="129"/>
      <c r="D38" s="129"/>
      <c r="E38" s="129"/>
      <c r="F38" s="146"/>
    </row>
    <row r="39" spans="1:6">
      <c r="A39" s="63">
        <f>ORÇ!B32</f>
        <v>70240</v>
      </c>
      <c r="B39" s="64"/>
      <c r="C39" s="65" t="s">
        <v>13</v>
      </c>
      <c r="D39" s="66">
        <f>ORÇ!I32</f>
        <v>1</v>
      </c>
      <c r="E39" s="81"/>
      <c r="F39" s="77">
        <f>E39*D39</f>
        <v>0</v>
      </c>
    </row>
    <row r="40" spans="1:6">
      <c r="A40" s="12" t="s">
        <v>17</v>
      </c>
      <c r="B40" s="69"/>
      <c r="C40" s="8"/>
      <c r="D40" s="68"/>
      <c r="E40" s="78" t="s">
        <v>67</v>
      </c>
      <c r="F40" s="79">
        <f>SUM(F39:F39)</f>
        <v>0</v>
      </c>
    </row>
    <row r="41" spans="1:6">
      <c r="A41" s="12">
        <v>12</v>
      </c>
      <c r="B41" s="128" t="str">
        <f>ORÇ!C34</f>
        <v>12-DEMOLIÇÃO DE ARGAMASSA DE CIMENTO E AREIA</v>
      </c>
      <c r="C41" s="129"/>
      <c r="D41" s="129"/>
      <c r="E41" s="129"/>
      <c r="F41" s="146"/>
    </row>
    <row r="42" spans="1:6">
      <c r="A42" s="63">
        <f>ORÇ!B34</f>
        <v>115003</v>
      </c>
      <c r="B42" s="64"/>
      <c r="C42" s="65" t="s">
        <v>16</v>
      </c>
      <c r="D42" s="66">
        <f>ORÇ!I34</f>
        <v>23.44</v>
      </c>
      <c r="E42" s="81"/>
      <c r="F42" s="77">
        <f>E42*D42</f>
        <v>0</v>
      </c>
    </row>
    <row r="43" spans="1:6">
      <c r="A43" s="12" t="s">
        <v>17</v>
      </c>
      <c r="B43" s="69"/>
      <c r="C43" s="8"/>
      <c r="D43" s="68"/>
      <c r="E43" s="78" t="s">
        <v>67</v>
      </c>
      <c r="F43" s="79">
        <f>SUM(F42:F42)</f>
        <v>0</v>
      </c>
    </row>
    <row r="44" spans="1:6">
      <c r="A44" s="12">
        <v>13</v>
      </c>
      <c r="B44" s="128" t="str">
        <f>ORÇ!C36</f>
        <v>13-CHAPISCO COMUM - ARGAMASSA DE CIMENTO E AREIA 1:3</v>
      </c>
      <c r="C44" s="129"/>
      <c r="D44" s="129"/>
      <c r="E44" s="129"/>
      <c r="F44" s="146"/>
    </row>
    <row r="45" spans="1:6">
      <c r="A45" s="63">
        <f>ORÇ!B36</f>
        <v>110101</v>
      </c>
      <c r="B45" s="64"/>
      <c r="C45" s="65" t="s">
        <v>16</v>
      </c>
      <c r="D45" s="66">
        <f>ORÇ!I36</f>
        <v>23.44</v>
      </c>
      <c r="E45" s="81"/>
      <c r="F45" s="77">
        <f>E45*D45</f>
        <v>0</v>
      </c>
    </row>
    <row r="46" spans="1:6">
      <c r="A46" s="12" t="s">
        <v>17</v>
      </c>
      <c r="B46" s="69"/>
      <c r="C46" s="8"/>
      <c r="D46" s="68"/>
      <c r="E46" s="78" t="s">
        <v>67</v>
      </c>
      <c r="F46" s="79">
        <f>SUM(F45:F45)</f>
        <v>0</v>
      </c>
    </row>
    <row r="47" spans="1:6">
      <c r="A47" s="12">
        <v>14</v>
      </c>
      <c r="B47" s="128" t="str">
        <f>ORÇ!C38</f>
        <v>14-EMBOÇO EXTERNO - ARGAMASSA MISTA DE CIMENTO, CAL E AREIA 1:4/12</v>
      </c>
      <c r="C47" s="129"/>
      <c r="D47" s="129"/>
      <c r="E47" s="129"/>
      <c r="F47" s="146"/>
    </row>
    <row r="48" spans="1:6">
      <c r="A48" s="63">
        <f>ORÇ!B38</f>
        <v>110308</v>
      </c>
      <c r="B48" s="64"/>
      <c r="C48" s="65" t="s">
        <v>16</v>
      </c>
      <c r="D48" s="66">
        <f>ORÇ!I38</f>
        <v>23.44</v>
      </c>
      <c r="E48" s="81"/>
      <c r="F48" s="77">
        <f>E48*D48</f>
        <v>0</v>
      </c>
    </row>
    <row r="49" spans="1:6">
      <c r="A49" s="12" t="s">
        <v>17</v>
      </c>
      <c r="B49" s="69"/>
      <c r="C49" s="8"/>
      <c r="D49" s="68"/>
      <c r="E49" s="78" t="s">
        <v>67</v>
      </c>
      <c r="F49" s="79">
        <f>SUM(F48:F48)</f>
        <v>0</v>
      </c>
    </row>
    <row r="50" spans="1:6">
      <c r="A50" s="12">
        <v>15</v>
      </c>
      <c r="B50" s="147" t="str">
        <f>ORÇ!C40</f>
        <v xml:space="preserve">15-CONJUNTO DE FECHADURA DE CILINDRO, 55MM, TRÁF.INTENSO, MAÇANETA </v>
      </c>
      <c r="C50" s="148"/>
      <c r="D50" s="148"/>
      <c r="E50" s="148"/>
      <c r="F50" s="149"/>
    </row>
    <row r="51" spans="1:6">
      <c r="A51" s="63">
        <f>ORÇ!B40</f>
        <v>70202</v>
      </c>
      <c r="B51" s="64"/>
      <c r="C51" s="65" t="s">
        <v>13</v>
      </c>
      <c r="D51" s="66">
        <v>1</v>
      </c>
      <c r="E51" s="81"/>
      <c r="F51" s="77">
        <f>E51*D51</f>
        <v>0</v>
      </c>
    </row>
    <row r="52" spans="1:6">
      <c r="A52" s="12" t="s">
        <v>17</v>
      </c>
      <c r="B52" s="69"/>
      <c r="C52" s="8"/>
      <c r="D52" s="68"/>
      <c r="E52" s="78" t="s">
        <v>67</v>
      </c>
      <c r="F52" s="79">
        <f>SUM(F51:F51)</f>
        <v>0</v>
      </c>
    </row>
    <row r="53" spans="1:6">
      <c r="A53" s="12">
        <v>16</v>
      </c>
      <c r="B53" s="147" t="str">
        <f>ORÇ!C42</f>
        <v>16-CIMENTADO COMUM, DESEMPENADO E ALISADO - ESPESSURA 20MM</v>
      </c>
      <c r="C53" s="148"/>
      <c r="D53" s="148"/>
      <c r="E53" s="148"/>
      <c r="F53" s="149"/>
    </row>
    <row r="54" spans="1:6">
      <c r="A54" s="63">
        <f>ORÇ!B42</f>
        <v>130202</v>
      </c>
      <c r="B54" s="64"/>
      <c r="C54" s="65" t="s">
        <v>16</v>
      </c>
      <c r="D54" s="66">
        <v>20</v>
      </c>
      <c r="E54" s="81"/>
      <c r="F54" s="77">
        <f>E54*D54</f>
        <v>0</v>
      </c>
    </row>
    <row r="55" spans="1:6">
      <c r="A55" s="12" t="s">
        <v>17</v>
      </c>
      <c r="B55" s="69"/>
      <c r="C55" s="8"/>
      <c r="D55" s="68"/>
      <c r="E55" s="78" t="s">
        <v>67</v>
      </c>
      <c r="F55" s="79">
        <f>SUM(F54:F54)</f>
        <v>0</v>
      </c>
    </row>
    <row r="56" spans="1:6">
      <c r="A56" s="12">
        <v>17</v>
      </c>
      <c r="B56" s="147" t="str">
        <f>ORÇ!C44</f>
        <v>17-AQUISICAO E ASSENTAMENTO PLACA DE OBRA</v>
      </c>
      <c r="C56" s="148"/>
      <c r="D56" s="148"/>
      <c r="E56" s="148"/>
      <c r="F56" s="149"/>
    </row>
    <row r="57" spans="1:6">
      <c r="A57" s="63" t="str">
        <f>ORÇ!B44</f>
        <v>74209/001</v>
      </c>
      <c r="B57" s="64"/>
      <c r="C57" s="65" t="s">
        <v>16</v>
      </c>
      <c r="D57" s="66">
        <v>12</v>
      </c>
      <c r="E57" s="81"/>
      <c r="F57" s="77">
        <f>E57*D57</f>
        <v>0</v>
      </c>
    </row>
    <row r="58" spans="1:6">
      <c r="A58" s="12" t="s">
        <v>53</v>
      </c>
      <c r="B58" s="69"/>
      <c r="C58" s="8"/>
      <c r="D58" s="68"/>
      <c r="E58" s="78" t="s">
        <v>67</v>
      </c>
      <c r="F58" s="79">
        <f>SUM(F57:F57)</f>
        <v>0</v>
      </c>
    </row>
    <row r="59" spans="1:6">
      <c r="A59" s="12"/>
      <c r="B59" s="147"/>
      <c r="C59" s="148"/>
      <c r="D59" s="148"/>
      <c r="E59" s="148"/>
      <c r="F59" s="149"/>
    </row>
    <row r="60" spans="1:6">
      <c r="A60" s="12"/>
      <c r="B60" s="69"/>
      <c r="C60" s="8"/>
      <c r="D60" s="68"/>
      <c r="E60" s="78" t="s">
        <v>68</v>
      </c>
      <c r="F60" s="79">
        <f>SUM(F9:F59)/2</f>
        <v>0</v>
      </c>
    </row>
    <row r="61" spans="1:6">
      <c r="A61" s="7"/>
      <c r="B61" s="64"/>
      <c r="C61" s="65"/>
      <c r="D61" s="70"/>
      <c r="E61" s="78" t="s">
        <v>69</v>
      </c>
      <c r="F61" s="79">
        <f>F60*0.25</f>
        <v>0</v>
      </c>
    </row>
    <row r="62" spans="1:6">
      <c r="A62" s="71"/>
      <c r="B62" s="72"/>
      <c r="C62" s="73"/>
      <c r="D62" s="74"/>
      <c r="E62" s="83" t="s">
        <v>70</v>
      </c>
      <c r="F62" s="84">
        <f>F60+F61</f>
        <v>0</v>
      </c>
    </row>
    <row r="63" spans="1:6">
      <c r="A63" s="139" t="s">
        <v>55</v>
      </c>
      <c r="B63" s="139"/>
      <c r="C63" s="139"/>
      <c r="D63" s="139"/>
      <c r="E63" s="139"/>
      <c r="F63" s="139"/>
    </row>
    <row r="64" spans="1:6">
      <c r="A64" s="140" t="s">
        <v>56</v>
      </c>
      <c r="B64" s="140"/>
      <c r="C64" s="140"/>
      <c r="D64" s="140"/>
      <c r="E64" s="140"/>
      <c r="F64" s="140"/>
    </row>
    <row r="65" spans="1:6">
      <c r="A65" s="140" t="s">
        <v>57</v>
      </c>
      <c r="B65" s="140"/>
      <c r="C65" s="140"/>
      <c r="D65" s="140"/>
      <c r="E65" s="140"/>
      <c r="F65" s="140"/>
    </row>
  </sheetData>
  <mergeCells count="24">
    <mergeCell ref="A63:F63"/>
    <mergeCell ref="A64:F64"/>
    <mergeCell ref="A65:F65"/>
    <mergeCell ref="A5:F6"/>
    <mergeCell ref="B47:F47"/>
    <mergeCell ref="B50:F50"/>
    <mergeCell ref="B53:F53"/>
    <mergeCell ref="B56:F56"/>
    <mergeCell ref="B59:F59"/>
    <mergeCell ref="B32:F32"/>
    <mergeCell ref="B35:F35"/>
    <mergeCell ref="B38:F38"/>
    <mergeCell ref="B41:F41"/>
    <mergeCell ref="B44:F44"/>
    <mergeCell ref="B17:F17"/>
    <mergeCell ref="B20:F20"/>
    <mergeCell ref="B23:F23"/>
    <mergeCell ref="B26:F26"/>
    <mergeCell ref="B29:F29"/>
    <mergeCell ref="B3:F3"/>
    <mergeCell ref="B4:F4"/>
    <mergeCell ref="B8:F8"/>
    <mergeCell ref="B11:F11"/>
    <mergeCell ref="B14:F14"/>
  </mergeCells>
  <pageMargins left="0.51180555555555596" right="0.51180555555555596" top="0.78680555555555598" bottom="0.78680555555555598" header="0.31388888888888899" footer="0.31388888888888899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showGridLines="0" topLeftCell="A2" workbookViewId="0">
      <selection activeCell="G7" sqref="G7:G28"/>
    </sheetView>
  </sheetViews>
  <sheetFormatPr defaultColWidth="9.109375" defaultRowHeight="13.2"/>
  <cols>
    <col min="1" max="1" width="1.44140625" style="1" customWidth="1"/>
    <col min="2" max="2" width="6.88671875" style="2" customWidth="1"/>
    <col min="3" max="3" width="51.33203125" style="3" customWidth="1"/>
    <col min="4" max="4" width="11.33203125" style="2" customWidth="1"/>
    <col min="5" max="5" width="11.109375" style="4" customWidth="1"/>
    <col min="6" max="6" width="11.6640625" style="4" customWidth="1"/>
    <col min="7" max="7" width="13.6640625" style="4" customWidth="1"/>
    <col min="8" max="8" width="18.88671875" style="4" customWidth="1"/>
    <col min="9" max="16384" width="9.109375" style="1"/>
  </cols>
  <sheetData>
    <row r="1" spans="1:8" ht="21" customHeight="1">
      <c r="B1" s="5"/>
      <c r="C1" s="156" t="s">
        <v>58</v>
      </c>
      <c r="D1" s="156"/>
      <c r="E1" s="156"/>
      <c r="F1" s="157"/>
      <c r="G1" s="157"/>
      <c r="H1" s="158"/>
    </row>
    <row r="2" spans="1:8" ht="20.25" customHeight="1">
      <c r="B2" s="7"/>
      <c r="C2" s="159" t="s">
        <v>71</v>
      </c>
      <c r="D2" s="159"/>
      <c r="E2" s="159"/>
      <c r="F2" s="160"/>
      <c r="G2" s="160"/>
      <c r="H2" s="161"/>
    </row>
    <row r="3" spans="1:8" ht="20.25" customHeight="1">
      <c r="B3" s="176" t="s">
        <v>72</v>
      </c>
      <c r="C3" s="177"/>
      <c r="D3" s="177"/>
      <c r="E3" s="177"/>
      <c r="F3" s="178"/>
      <c r="G3" s="178"/>
      <c r="H3" s="179"/>
    </row>
    <row r="4" spans="1:8" ht="6" customHeight="1">
      <c r="B4" s="176"/>
      <c r="C4" s="177"/>
      <c r="D4" s="177"/>
      <c r="E4" s="177"/>
      <c r="F4" s="178"/>
      <c r="G4" s="178"/>
      <c r="H4" s="179"/>
    </row>
    <row r="5" spans="1:8" ht="19.5" customHeight="1">
      <c r="B5" s="9"/>
      <c r="C5" s="10"/>
      <c r="D5" s="10"/>
      <c r="E5" s="10"/>
      <c r="F5" s="30"/>
      <c r="G5" s="30" t="s">
        <v>73</v>
      </c>
      <c r="H5" s="31" t="s">
        <v>74</v>
      </c>
    </row>
    <row r="6" spans="1:8" ht="25.5" customHeight="1">
      <c r="A6" s="11"/>
      <c r="B6" s="12" t="s">
        <v>61</v>
      </c>
      <c r="C6" s="8" t="s">
        <v>62</v>
      </c>
      <c r="D6" s="13" t="s">
        <v>75</v>
      </c>
      <c r="E6" s="13" t="s">
        <v>76</v>
      </c>
      <c r="F6" s="13" t="s">
        <v>77</v>
      </c>
      <c r="G6" s="32" t="s">
        <v>78</v>
      </c>
      <c r="H6" s="33" t="s">
        <v>79</v>
      </c>
    </row>
    <row r="7" spans="1:8">
      <c r="A7" s="11"/>
      <c r="B7" s="165">
        <v>1</v>
      </c>
      <c r="C7" s="169" t="s">
        <v>80</v>
      </c>
      <c r="D7" s="14">
        <f>SUM(G7/2)</f>
        <v>0</v>
      </c>
      <c r="E7" s="14">
        <f>SUM(G7/2)</f>
        <v>0</v>
      </c>
      <c r="F7" s="34"/>
      <c r="G7" s="35"/>
      <c r="H7" s="36" t="e">
        <f>(G7/G28)*100</f>
        <v>#DIV/0!</v>
      </c>
    </row>
    <row r="8" spans="1:8" ht="5.85" customHeight="1">
      <c r="A8" s="11"/>
      <c r="B8" s="165"/>
      <c r="C8" s="170"/>
      <c r="D8" s="16"/>
      <c r="E8" s="37"/>
      <c r="F8" s="35"/>
      <c r="H8" s="38"/>
    </row>
    <row r="9" spans="1:8">
      <c r="A9" s="11"/>
      <c r="B9" s="165"/>
      <c r="C9" s="171"/>
      <c r="D9" s="17"/>
      <c r="E9" s="39"/>
      <c r="F9" s="40"/>
      <c r="G9" s="40"/>
      <c r="H9" s="41"/>
    </row>
    <row r="10" spans="1:8">
      <c r="A10" s="11"/>
      <c r="B10" s="165">
        <v>2</v>
      </c>
      <c r="C10" s="169" t="s">
        <v>81</v>
      </c>
      <c r="D10" s="18"/>
      <c r="E10" s="23">
        <f>SUM(G10/2)</f>
        <v>0</v>
      </c>
      <c r="F10" s="23">
        <f>SUM(G10/2)</f>
        <v>0</v>
      </c>
      <c r="G10" s="35"/>
      <c r="H10" s="36" t="e">
        <f>(G10/G28)*100</f>
        <v>#DIV/0!</v>
      </c>
    </row>
    <row r="11" spans="1:8" ht="5.85" customHeight="1">
      <c r="A11" s="11"/>
      <c r="B11" s="165"/>
      <c r="C11" s="170"/>
      <c r="D11" s="19"/>
      <c r="E11" s="42"/>
      <c r="F11" s="43"/>
      <c r="H11" s="38"/>
    </row>
    <row r="12" spans="1:8">
      <c r="A12" s="11"/>
      <c r="B12" s="165"/>
      <c r="C12" s="171"/>
      <c r="D12" s="17"/>
      <c r="E12" s="39"/>
      <c r="F12" s="40"/>
      <c r="G12" s="40"/>
      <c r="H12" s="41"/>
    </row>
    <row r="13" spans="1:8">
      <c r="A13" s="11"/>
      <c r="B13" s="166">
        <v>3</v>
      </c>
      <c r="C13" s="169" t="s">
        <v>82</v>
      </c>
      <c r="D13" s="21"/>
      <c r="E13" s="23">
        <f>SUM(G13/2)</f>
        <v>0</v>
      </c>
      <c r="F13" s="23">
        <f>SUM(G13/2)</f>
        <v>0</v>
      </c>
      <c r="G13" s="44"/>
      <c r="H13" s="45" t="e">
        <f>(G13/G28)*100</f>
        <v>#DIV/0!</v>
      </c>
    </row>
    <row r="14" spans="1:8" ht="5.85" customHeight="1">
      <c r="A14" s="11"/>
      <c r="B14" s="167"/>
      <c r="C14" s="170"/>
      <c r="D14" s="22"/>
      <c r="E14" s="16"/>
      <c r="F14" s="16"/>
      <c r="H14" s="38"/>
    </row>
    <row r="15" spans="1:8">
      <c r="A15" s="11"/>
      <c r="B15" s="168"/>
      <c r="C15" s="171"/>
      <c r="D15" s="15"/>
      <c r="E15" s="21"/>
      <c r="F15" s="44"/>
      <c r="G15" s="44"/>
      <c r="H15" s="45"/>
    </row>
    <row r="16" spans="1:8">
      <c r="A16" s="11"/>
      <c r="B16" s="165">
        <v>4</v>
      </c>
      <c r="C16" s="169" t="s">
        <v>83</v>
      </c>
      <c r="D16" s="23"/>
      <c r="E16" s="23"/>
      <c r="F16" s="23">
        <f>SUM(G16/1)</f>
        <v>0</v>
      </c>
      <c r="G16" s="35"/>
      <c r="H16" s="36" t="e">
        <f>(G16/G28)*100</f>
        <v>#DIV/0!</v>
      </c>
    </row>
    <row r="17" spans="1:8" ht="5.85" customHeight="1">
      <c r="A17" s="11"/>
      <c r="B17" s="165"/>
      <c r="C17" s="172"/>
      <c r="D17" s="22"/>
      <c r="E17" s="22"/>
      <c r="F17" s="16"/>
      <c r="H17" s="38"/>
    </row>
    <row r="18" spans="1:8">
      <c r="A18" s="11"/>
      <c r="B18" s="165"/>
      <c r="C18" s="173"/>
      <c r="D18" s="17"/>
      <c r="E18" s="39"/>
      <c r="F18" s="40"/>
      <c r="G18" s="46"/>
      <c r="H18" s="41"/>
    </row>
    <row r="19" spans="1:8">
      <c r="A19" s="11"/>
      <c r="B19" s="165">
        <v>5</v>
      </c>
      <c r="C19" s="169" t="s">
        <v>84</v>
      </c>
      <c r="D19" s="23">
        <f>SUM(G19/2)</f>
        <v>0</v>
      </c>
      <c r="E19" s="23">
        <f>SUM(G19/2)</f>
        <v>0</v>
      </c>
      <c r="F19" s="23"/>
      <c r="G19" s="35"/>
      <c r="H19" s="36" t="e">
        <f>(G19/G28)*100</f>
        <v>#DIV/0!</v>
      </c>
    </row>
    <row r="20" spans="1:8" ht="5.85" customHeight="1">
      <c r="A20" s="11"/>
      <c r="B20" s="165"/>
      <c r="C20" s="172"/>
      <c r="D20" s="16"/>
      <c r="E20" s="16"/>
      <c r="F20" s="47"/>
      <c r="H20" s="38"/>
    </row>
    <row r="21" spans="1:8">
      <c r="A21" s="11"/>
      <c r="B21" s="165"/>
      <c r="C21" s="173"/>
      <c r="D21" s="17"/>
      <c r="E21" s="39"/>
      <c r="F21" s="40"/>
      <c r="G21" s="46"/>
      <c r="H21" s="41"/>
    </row>
    <row r="22" spans="1:8">
      <c r="A22" s="11"/>
      <c r="B22" s="165">
        <v>6</v>
      </c>
      <c r="C22" s="169" t="s">
        <v>85</v>
      </c>
      <c r="D22" s="23"/>
      <c r="E22" s="23"/>
      <c r="F22" s="23">
        <f>SUM(G22/1)</f>
        <v>0</v>
      </c>
      <c r="G22" s="35"/>
      <c r="H22" s="36" t="e">
        <f>(G22/G28)*100</f>
        <v>#DIV/0!</v>
      </c>
    </row>
    <row r="23" spans="1:8" ht="5.85" customHeight="1">
      <c r="A23" s="11"/>
      <c r="B23" s="165"/>
      <c r="C23" s="172"/>
      <c r="D23" s="22"/>
      <c r="E23" s="22"/>
      <c r="F23" s="16"/>
      <c r="H23" s="38"/>
    </row>
    <row r="24" spans="1:8">
      <c r="A24" s="11"/>
      <c r="B24" s="165"/>
      <c r="C24" s="173"/>
      <c r="D24" s="17"/>
      <c r="E24" s="39"/>
      <c r="F24" s="40"/>
      <c r="G24" s="46"/>
      <c r="H24" s="41"/>
    </row>
    <row r="25" spans="1:8">
      <c r="B25" s="165"/>
      <c r="C25" s="174" t="s">
        <v>86</v>
      </c>
      <c r="D25" s="15"/>
      <c r="E25" s="21"/>
      <c r="F25" s="23"/>
      <c r="G25" s="48"/>
      <c r="H25" s="49"/>
    </row>
    <row r="26" spans="1:8">
      <c r="B26" s="165"/>
      <c r="C26" s="175"/>
      <c r="D26" s="24" t="e">
        <f>(((D7/G28)*100))</f>
        <v>#DIV/0!</v>
      </c>
      <c r="E26" s="24" t="e">
        <f>(((E10+E7+E13))/G28)*100</f>
        <v>#DIV/0!</v>
      </c>
      <c r="F26" s="24" t="e">
        <f>(((F10+F13+F16))/G28)*100</f>
        <v>#DIV/0!</v>
      </c>
      <c r="G26" s="50"/>
      <c r="H26" s="51"/>
    </row>
    <row r="27" spans="1:8">
      <c r="B27" s="165"/>
      <c r="C27" s="175"/>
      <c r="D27" s="15"/>
      <c r="E27" s="21"/>
      <c r="F27" s="21"/>
      <c r="G27" s="50"/>
      <c r="H27" s="52" t="e">
        <f>SUM(H7:H26)</f>
        <v>#DIV/0!</v>
      </c>
    </row>
    <row r="28" spans="1:8" ht="15.6">
      <c r="B28" s="20"/>
      <c r="C28" s="25" t="s">
        <v>87</v>
      </c>
      <c r="D28" s="26"/>
      <c r="E28" s="53"/>
      <c r="F28" s="53"/>
      <c r="G28" s="54"/>
      <c r="H28" s="55"/>
    </row>
    <row r="29" spans="1:8">
      <c r="B29" s="27"/>
      <c r="C29" s="28"/>
      <c r="D29" s="29"/>
      <c r="E29" s="56"/>
      <c r="F29" s="56"/>
      <c r="G29" s="57"/>
      <c r="H29" s="58"/>
    </row>
    <row r="30" spans="1:8">
      <c r="B30" s="162" t="s">
        <v>55</v>
      </c>
      <c r="C30" s="162"/>
      <c r="D30" s="162"/>
      <c r="E30" s="162"/>
      <c r="F30" s="162"/>
      <c r="G30" s="162"/>
      <c r="H30" s="162"/>
    </row>
    <row r="31" spans="1:8">
      <c r="B31" s="163" t="s">
        <v>88</v>
      </c>
      <c r="C31" s="163"/>
    </row>
    <row r="32" spans="1:8">
      <c r="B32" s="163" t="s">
        <v>57</v>
      </c>
      <c r="C32" s="164"/>
      <c r="D32" s="164"/>
      <c r="E32" s="164"/>
      <c r="F32" s="164"/>
      <c r="G32" s="164"/>
      <c r="H32" s="164"/>
    </row>
  </sheetData>
  <mergeCells count="20">
    <mergeCell ref="C19:C21"/>
    <mergeCell ref="C22:C24"/>
    <mergeCell ref="C25:C27"/>
    <mergeCell ref="B3:H4"/>
    <mergeCell ref="C1:H1"/>
    <mergeCell ref="C2:H2"/>
    <mergeCell ref="B30:H30"/>
    <mergeCell ref="B31:C31"/>
    <mergeCell ref="B32:H32"/>
    <mergeCell ref="B7:B9"/>
    <mergeCell ref="B10:B12"/>
    <mergeCell ref="B13:B15"/>
    <mergeCell ref="B16:B18"/>
    <mergeCell ref="B19:B21"/>
    <mergeCell ref="B22:B24"/>
    <mergeCell ref="B25:B27"/>
    <mergeCell ref="C7:C9"/>
    <mergeCell ref="C10:C12"/>
    <mergeCell ref="C13:C15"/>
    <mergeCell ref="C16:C18"/>
  </mergeCells>
  <printOptions horizontalCentered="1"/>
  <pageMargins left="0.118055555555556" right="0.118055555555556" top="0" bottom="0.118055555555556" header="0.31388888888888899" footer="0.31388888888888899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 do Windows</cp:lastModifiedBy>
  <cp:lastPrinted>2018-10-10T13:57:11Z</cp:lastPrinted>
  <dcterms:created xsi:type="dcterms:W3CDTF">2009-08-21T01:39:00Z</dcterms:created>
  <dcterms:modified xsi:type="dcterms:W3CDTF">2018-10-10T19:48:49Z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