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NOTEBOOK - I5\LICITAÇÃO FERRAZ DE VASCONCELOS\Licitações\Tomada de Preços\TP XXX-XXXX - ESCADA HIDRÁULICA R. PAULO FALEIROS\ANEXOS\"/>
    </mc:Choice>
  </mc:AlternateContent>
  <bookViews>
    <workbookView xWindow="0" yWindow="0" windowWidth="19716" windowHeight="8652" tabRatio="312" activeTab="1"/>
  </bookViews>
  <sheets>
    <sheet name="ORÇ" sheetId="1" r:id="rId1"/>
    <sheet name="Planilha" sheetId="2" r:id="rId2"/>
    <sheet name="Cronograma" sheetId="3" r:id="rId3"/>
  </sheets>
  <definedNames>
    <definedName name="_xlnm.Print_Area" localSheetId="2">Cronograma!$B$2:$K$27</definedName>
    <definedName name="_xlnm.Print_Area" localSheetId="0">ORÇ!$B$1:$K$52</definedName>
    <definedName name="_xlnm.Print_Area" localSheetId="1">Planilha!$B$3:$K$65</definedName>
    <definedName name="Excel_BuiltIn_Database">#REF!</definedName>
    <definedName name="Excel_BuiltIn_Database_2">#REF!</definedName>
    <definedName name="_xlnm.Print_Titles" localSheetId="0">ORÇ!$2:9</definedName>
  </definedNames>
  <calcPr calcId="162913"/>
</workbook>
</file>

<file path=xl/calcChain.xml><?xml version="1.0" encoding="utf-8"?>
<calcChain xmlns="http://schemas.openxmlformats.org/spreadsheetml/2006/main">
  <c r="H16" i="3" l="1"/>
  <c r="H10" i="3"/>
  <c r="K23" i="3" l="1"/>
  <c r="G15" i="3"/>
  <c r="F15" i="3"/>
  <c r="E15" i="3"/>
  <c r="H13" i="3"/>
  <c r="G12" i="3" s="1"/>
  <c r="D9" i="3"/>
  <c r="G55" i="2"/>
  <c r="C54" i="2"/>
  <c r="B54" i="2"/>
  <c r="G52" i="2"/>
  <c r="C51" i="2"/>
  <c r="B51" i="2"/>
  <c r="G49" i="2"/>
  <c r="C48" i="2"/>
  <c r="B48" i="2"/>
  <c r="B46" i="2"/>
  <c r="G46" i="2"/>
  <c r="C45" i="2"/>
  <c r="B45" i="2"/>
  <c r="B43" i="2"/>
  <c r="G43" i="2"/>
  <c r="C42" i="2"/>
  <c r="B42" i="2"/>
  <c r="G40" i="2"/>
  <c r="B40" i="2"/>
  <c r="C39" i="2"/>
  <c r="B39" i="2"/>
  <c r="B37" i="2"/>
  <c r="G37" i="2"/>
  <c r="C36" i="2"/>
  <c r="B36" i="2"/>
  <c r="G34" i="2"/>
  <c r="C33" i="2"/>
  <c r="B33" i="2"/>
  <c r="B31" i="2"/>
  <c r="G31" i="2"/>
  <c r="C30" i="2"/>
  <c r="B30" i="2"/>
  <c r="B28" i="2"/>
  <c r="G28" i="2"/>
  <c r="C27" i="2"/>
  <c r="B27" i="2"/>
  <c r="G25" i="2"/>
  <c r="C24" i="2"/>
  <c r="B24" i="2"/>
  <c r="G22" i="2"/>
  <c r="B22" i="2"/>
  <c r="C21" i="2"/>
  <c r="B21" i="2"/>
  <c r="G19" i="2"/>
  <c r="C18" i="2"/>
  <c r="B18" i="2"/>
  <c r="G16" i="2"/>
  <c r="C15" i="2"/>
  <c r="B15" i="2"/>
  <c r="G13" i="2"/>
  <c r="C12" i="2"/>
  <c r="B12" i="2"/>
  <c r="B10" i="2"/>
  <c r="C9" i="2"/>
  <c r="B9" i="2"/>
  <c r="K49" i="1"/>
  <c r="K43" i="1"/>
  <c r="K41" i="1"/>
  <c r="K39" i="1"/>
  <c r="K37" i="1"/>
  <c r="K35" i="1"/>
  <c r="K33" i="1"/>
  <c r="K31" i="1"/>
  <c r="K29" i="1"/>
  <c r="K26" i="1"/>
  <c r="K24" i="1"/>
  <c r="K22" i="1"/>
  <c r="K20" i="1"/>
  <c r="K18" i="1"/>
  <c r="K16" i="1"/>
  <c r="K13" i="1"/>
  <c r="K12" i="1"/>
  <c r="K46" i="1" s="1"/>
  <c r="K47" i="1" s="1"/>
  <c r="K11" i="1"/>
  <c r="K10" i="1"/>
  <c r="E12" i="3" l="1"/>
  <c r="I13" i="3"/>
  <c r="F12" i="3"/>
  <c r="F19" i="3" s="1"/>
  <c r="H20" i="3"/>
  <c r="G19" i="3"/>
  <c r="G10" i="2"/>
  <c r="G57" i="2" s="1"/>
  <c r="G58" i="2" l="1"/>
  <c r="G59" i="2" s="1"/>
  <c r="I10" i="3"/>
  <c r="I19" i="3" s="1"/>
  <c r="I16" i="3"/>
  <c r="D19" i="3"/>
  <c r="E19" i="3"/>
</calcChain>
</file>

<file path=xl/sharedStrings.xml><?xml version="1.0" encoding="utf-8"?>
<sst xmlns="http://schemas.openxmlformats.org/spreadsheetml/2006/main" count="164" uniqueCount="83">
  <si>
    <t>MEMÓRIA DE CÁLCULO</t>
  </si>
  <si>
    <t xml:space="preserve">Processo: </t>
  </si>
  <si>
    <t>Data-Base: JANEIRO/2018 SIURB</t>
  </si>
  <si>
    <t>OBRA:  CONSTR.DE ESCADA HIDRÁULICA E CAIXAS</t>
  </si>
  <si>
    <t>LOCAL:</t>
  </si>
  <si>
    <t>Ferraz de Vasconcelos</t>
  </si>
  <si>
    <t>CONTRATO:</t>
  </si>
  <si>
    <t>-</t>
  </si>
  <si>
    <t>CÓDIGO</t>
  </si>
  <si>
    <t>DESCRIÇÃO DOS SERVIÇOS</t>
  </si>
  <si>
    <t>UNID</t>
  </si>
  <si>
    <t>QUANT</t>
  </si>
  <si>
    <t xml:space="preserve">SERVIÇOS PRELIMINARES </t>
  </si>
  <si>
    <r>
      <rPr>
        <b/>
        <sz val="10"/>
        <rFont val="Arial"/>
        <charset val="134"/>
      </rPr>
      <t>1-</t>
    </r>
    <r>
      <rPr>
        <sz val="10"/>
        <rFont val="Arial"/>
        <charset val="134"/>
      </rPr>
      <t>LIMPEZA MANUAL GERAL INCLUSIVE REMOÇÃO DE COBERTURA VEGETAL - TRONCO ATÉ 10CM - SEM TRANSPORTE</t>
    </r>
  </si>
  <si>
    <t>M2</t>
  </si>
  <si>
    <t>EDIF</t>
  </si>
  <si>
    <t xml:space="preserve"> 4X25=100,00M2 + 36,00M2</t>
  </si>
  <si>
    <r>
      <rPr>
        <b/>
        <sz val="10"/>
        <rFont val="Arial"/>
        <charset val="134"/>
      </rPr>
      <t>2-</t>
    </r>
    <r>
      <rPr>
        <sz val="10"/>
        <rFont val="Arial"/>
        <charset val="134"/>
      </rPr>
      <t>ESCAVAÇÃO MANUAL,  PROFUNDIDADE IGUAL OU INFERIOR A 1,50M</t>
    </r>
  </si>
  <si>
    <t>M3</t>
  </si>
  <si>
    <t>10X0,5=5,00M2</t>
  </si>
  <si>
    <t xml:space="preserve"> ALVENARIAS</t>
  </si>
  <si>
    <r>
      <rPr>
        <b/>
        <sz val="10"/>
        <rFont val="Arial"/>
        <charset val="134"/>
      </rPr>
      <t>3-</t>
    </r>
    <r>
      <rPr>
        <sz val="10"/>
        <rFont val="Arial"/>
        <charset val="134"/>
      </rPr>
      <t>LASTRO DE BRITA</t>
    </r>
  </si>
  <si>
    <t>30X1X0,05=1,50M3</t>
  </si>
  <si>
    <r>
      <rPr>
        <b/>
        <sz val="10"/>
        <rFont val="Arial"/>
        <charset val="134"/>
      </rPr>
      <t>4-</t>
    </r>
    <r>
      <rPr>
        <sz val="10"/>
        <rFont val="Arial"/>
        <charset val="134"/>
      </rPr>
      <t>LASTRO DE CONCRETO, 150KG CIM/M3</t>
    </r>
  </si>
  <si>
    <t>35X1,00X0,05M2</t>
  </si>
  <si>
    <r>
      <rPr>
        <b/>
        <sz val="10"/>
        <rFont val="Arial"/>
        <charset val="134"/>
      </rPr>
      <t>5-</t>
    </r>
    <r>
      <rPr>
        <sz val="10"/>
        <rFont val="Arial"/>
        <charset val="134"/>
      </rPr>
      <t>FV.08 - MURETA DE BLOCOS DE CONCRETO</t>
    </r>
  </si>
  <si>
    <t>M</t>
  </si>
  <si>
    <t>35X2=70M</t>
  </si>
  <si>
    <r>
      <rPr>
        <b/>
        <sz val="10"/>
        <rFont val="Arial"/>
        <charset val="134"/>
      </rPr>
      <t>6-</t>
    </r>
    <r>
      <rPr>
        <sz val="10"/>
        <rFont val="Arial"/>
        <charset val="134"/>
      </rPr>
      <t>CHAPISCO COMUM - ARGAMASSA DE CIMENTO E AREIA 1:3</t>
    </r>
  </si>
  <si>
    <t>35X3=105X1,00M2=105,00M2</t>
  </si>
  <si>
    <r>
      <rPr>
        <b/>
        <sz val="10"/>
        <rFont val="Arial"/>
        <charset val="134"/>
      </rPr>
      <t>7-</t>
    </r>
    <r>
      <rPr>
        <sz val="10"/>
        <rFont val="Arial"/>
        <charset val="134"/>
      </rPr>
      <t>EMBOÇO INTERNO - ARGAMASSA MISTA DE CIMENTO, CAL E AREIA 1:4/12</t>
    </r>
  </si>
  <si>
    <r>
      <rPr>
        <b/>
        <sz val="10"/>
        <rFont val="Arial"/>
        <charset val="134"/>
      </rPr>
      <t>8-</t>
    </r>
    <r>
      <rPr>
        <sz val="10"/>
        <rFont val="Arial"/>
        <charset val="134"/>
      </rPr>
      <t>BLOCOS VAZADOS DE CONCRETO APARENTE - 09CM</t>
    </r>
  </si>
  <si>
    <t>15X0,5=7,5m2</t>
  </si>
  <si>
    <t>INFRAESTRUTURAS</t>
  </si>
  <si>
    <r>
      <rPr>
        <b/>
        <sz val="10"/>
        <rFont val="Arial"/>
        <charset val="134"/>
      </rPr>
      <t>9-</t>
    </r>
    <r>
      <rPr>
        <sz val="10"/>
        <rFont val="Arial"/>
        <charset val="134"/>
      </rPr>
      <t>CAIXA DE LIGAÇÃO OU INSPEÇÃO - ESCAVAÇÃO E APILOAMENTO</t>
    </r>
  </si>
  <si>
    <t>2X1,6X1=3,20M2X2 =6,40M2</t>
  </si>
  <si>
    <r>
      <rPr>
        <b/>
        <sz val="10"/>
        <rFont val="Arial"/>
        <charset val="134"/>
      </rPr>
      <t>10-</t>
    </r>
    <r>
      <rPr>
        <sz val="10"/>
        <rFont val="Arial"/>
        <charset val="134"/>
      </rPr>
      <t>CAIXA DE LIGAÇÃO OU INSPEÇÃO - LASTRO DE CONCRETO (FUNDO)</t>
    </r>
  </si>
  <si>
    <t>2X1X0,10=0,2M3 X2 =0,4M3</t>
  </si>
  <si>
    <r>
      <rPr>
        <b/>
        <sz val="10"/>
        <rFont val="Arial"/>
        <charset val="134"/>
      </rPr>
      <t>11-</t>
    </r>
    <r>
      <rPr>
        <sz val="10"/>
        <rFont val="Arial"/>
        <charset val="134"/>
      </rPr>
      <t>CAIXA DE LIGAÇÃO OU INSPEÇÃO - ALVENARIA DE 1 TIJOLO, REVESTIDA</t>
    </r>
  </si>
  <si>
    <t>2+2+1=5X1,60= 8m2+1,10=9,10M2 + (9,10-1)=8,10= 17,20M2</t>
  </si>
  <si>
    <r>
      <rPr>
        <b/>
        <sz val="10"/>
        <rFont val="Arial"/>
        <charset val="134"/>
      </rPr>
      <t>12-</t>
    </r>
    <r>
      <rPr>
        <sz val="10"/>
        <rFont val="Arial"/>
        <charset val="134"/>
      </rPr>
      <t>CAIXA DE LIGAÇÃO OU INSPEÇÃO - TAMPA DE CONCRETO</t>
    </r>
  </si>
  <si>
    <t>(2X1)X2=4M2</t>
  </si>
  <si>
    <r>
      <rPr>
        <b/>
        <sz val="10"/>
        <rFont val="Arial"/>
        <charset val="134"/>
      </rPr>
      <t>13-</t>
    </r>
    <r>
      <rPr>
        <sz val="10"/>
        <rFont val="Arial"/>
        <charset val="134"/>
      </rPr>
      <t>REMOÇÃO DE ENTULHO COM CAÇAMBA METÁLICA, INCLUSIVE CARGA MANUAL E DESCARGA EM BOTA-FORA</t>
    </r>
  </si>
  <si>
    <t>100X0,05=5,00M3</t>
  </si>
  <si>
    <r>
      <rPr>
        <b/>
        <sz val="10"/>
        <rFont val="Arial"/>
        <charset val="134"/>
      </rPr>
      <t>14-</t>
    </r>
    <r>
      <rPr>
        <sz val="10"/>
        <rFont val="Arial"/>
        <charset val="134"/>
      </rPr>
      <t>TUBO DE PVC RÍGIDO, PONTA E BOLSA (LINHA ESGOTO) - 100MM (4")</t>
    </r>
  </si>
  <si>
    <t>8X7=56M</t>
  </si>
  <si>
    <r>
      <rPr>
        <b/>
        <sz val="10"/>
        <rFont val="Arial"/>
        <charset val="134"/>
      </rPr>
      <t>15-</t>
    </r>
    <r>
      <rPr>
        <sz val="10"/>
        <rFont val="Arial"/>
        <charset val="134"/>
      </rPr>
      <t>PASSEIO DE CONCRETO, FCK=25MPA, INCLUINDO PREPARO DA CAIXA E LASTRO DE BRITA</t>
    </r>
  </si>
  <si>
    <t>1,80X20,00=36,00X0,10=3,60M3</t>
  </si>
  <si>
    <r>
      <rPr>
        <b/>
        <sz val="10"/>
        <rFont val="Arial"/>
        <charset val="134"/>
      </rPr>
      <t>16-</t>
    </r>
    <r>
      <rPr>
        <sz val="10"/>
        <rFont val="Arial"/>
        <charset val="134"/>
      </rPr>
      <t>EP.06 - GRADE DE PROTEÇÃO EM FERRO REDONDO</t>
    </r>
  </si>
  <si>
    <t>1X0,700+1X0,70M2= 1,4M2</t>
  </si>
  <si>
    <t>BDI 25%</t>
  </si>
  <si>
    <t>ITEM DE MAIOR RELEVÂNCIA</t>
  </si>
  <si>
    <t xml:space="preserve">Elaborada por Vicente Nunes da Eira eng. Civil crea 5060580945 -Dep. Obras </t>
  </si>
  <si>
    <t>PREFEITURA MUNICIPAL DE FERRAZ DE VASCONCELOS</t>
  </si>
  <si>
    <t>SECRETARIA MUNICIPAL DE OBRAS</t>
  </si>
  <si>
    <t>Item</t>
  </si>
  <si>
    <t>Descrição</t>
  </si>
  <si>
    <t>Unid</t>
  </si>
  <si>
    <t>Qtde</t>
  </si>
  <si>
    <t>Preço Unit.</t>
  </si>
  <si>
    <t>Total</t>
  </si>
  <si>
    <t xml:space="preserve">                                                   SERVIÇOS PRELIMINARES</t>
  </si>
  <si>
    <t>Subtotal:</t>
  </si>
  <si>
    <t xml:space="preserve">                                                          ALVENARIAS </t>
  </si>
  <si>
    <t>INFRA</t>
  </si>
  <si>
    <t xml:space="preserve">                                                      INFRAESTRUTURAS </t>
  </si>
  <si>
    <t>Total:</t>
  </si>
  <si>
    <t>BDI (25%):</t>
  </si>
  <si>
    <t>Total Geral:</t>
  </si>
  <si>
    <t xml:space="preserve">TOTAL </t>
  </si>
  <si>
    <t>total %</t>
  </si>
  <si>
    <t>1ºQUINZENA</t>
  </si>
  <si>
    <t>2ºQUINZENA</t>
  </si>
  <si>
    <t>3ºQUINZENA</t>
  </si>
  <si>
    <t>4ºQUINZENA</t>
  </si>
  <si>
    <t xml:space="preserve">VALOR </t>
  </si>
  <si>
    <t>por serviço</t>
  </si>
  <si>
    <t>ALVENARIAS</t>
  </si>
  <si>
    <t xml:space="preserve">TOTAL % por QUINZENA </t>
  </si>
  <si>
    <r>
      <t>5-</t>
    </r>
    <r>
      <rPr>
        <sz val="10"/>
        <rFont val="Arial"/>
        <charset val="134"/>
      </rPr>
      <t>FV.08 - MURETA DE BLOCOS DE CONCRETO</t>
    </r>
  </si>
  <si>
    <t xml:space="preserve">CÓDIGO:  Rua:Paulo Faleiros Nasc./Av. Albino F. Figueiredo  </t>
  </si>
  <si>
    <t xml:space="preserve">        PLANILHA ORÇAMENTÁRIA DA EXEC. DOS SERV. DE DREN. ESCADA HIDRÁULICA E CAIXAS -  Rua:Paulo Faleiros Nasc./Av. Albino F. Figueiredo</t>
  </si>
  <si>
    <t>CRONOGRAMA DA EXEC. DOS SERV. DE DREN. ESCADA HIDRÁULICA E CAIXAS -  Rua:Paulo Faleiros Nasc./Av. Albino F. Figueiredo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</si>
</sst>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0\.00\.000"/>
    <numFmt numFmtId="165" formatCode="0.00_ "/>
    <numFmt numFmtId="166" formatCode="00\.00\.00"/>
    <numFmt numFmtId="167" formatCode="mm/yy"/>
    <numFmt numFmtId="168" formatCode="_(* #,##0.00_);_(* \(#,##0.00\);_(* \-??_);_(@_)"/>
  </numFmts>
  <fonts count="17">
    <font>
      <sz val="10"/>
      <name val="Arial"/>
      <charset val="134"/>
    </font>
    <font>
      <b/>
      <sz val="10"/>
      <name val="Arial"/>
      <charset val="134"/>
    </font>
    <font>
      <b/>
      <sz val="12"/>
      <name val="Arial"/>
      <charset val="134"/>
    </font>
    <font>
      <b/>
      <sz val="10"/>
      <color rgb="FFFF0000"/>
      <name val="Arial"/>
      <charset val="134"/>
    </font>
    <font>
      <sz val="12"/>
      <name val="Arial"/>
      <charset val="134"/>
    </font>
    <font>
      <b/>
      <i/>
      <sz val="11"/>
      <name val="Arial"/>
      <charset val="134"/>
    </font>
    <font>
      <b/>
      <sz val="11"/>
      <name val="Arial"/>
      <charset val="134"/>
    </font>
    <font>
      <b/>
      <sz val="14"/>
      <name val="Arial"/>
      <charset val="134"/>
    </font>
    <font>
      <sz val="14"/>
      <name val="Arial"/>
      <charset val="134"/>
    </font>
    <font>
      <b/>
      <sz val="18"/>
      <name val="Arial"/>
      <charset val="134"/>
    </font>
    <font>
      <b/>
      <u/>
      <sz val="14"/>
      <name val="Arial"/>
      <charset val="134"/>
    </font>
    <font>
      <i/>
      <sz val="10"/>
      <name val="Arial"/>
      <charset val="134"/>
    </font>
    <font>
      <i/>
      <sz val="12"/>
      <name val="Arial"/>
      <charset val="134"/>
    </font>
    <font>
      <b/>
      <sz val="12"/>
      <color indexed="10"/>
      <name val="Arial"/>
      <charset val="134"/>
    </font>
    <font>
      <sz val="9"/>
      <color rgb="FF000000"/>
      <name val="Arial"/>
      <charset val="134"/>
    </font>
    <font>
      <b/>
      <sz val="15"/>
      <color indexed="56"/>
      <name val="Calibri"/>
      <charset val="134"/>
    </font>
    <font>
      <sz val="1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7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hair">
        <color indexed="0"/>
      </left>
      <right style="hair">
        <color indexed="0"/>
      </right>
      <top style="hair">
        <color indexed="0"/>
      </top>
      <bottom style="hair">
        <color indexed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auto="1"/>
      </top>
      <bottom/>
      <diagonal/>
    </border>
    <border>
      <left style="hair">
        <color indexed="0"/>
      </left>
      <right/>
      <top style="hair">
        <color indexed="0"/>
      </top>
      <bottom style="hair">
        <color indexed="0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</borders>
  <cellStyleXfs count="3">
    <xf numFmtId="0" fontId="0" fillId="0" borderId="0"/>
    <xf numFmtId="0" fontId="15" fillId="0" borderId="73" applyNumberFormat="0" applyFill="0" applyAlignment="0" applyProtection="0"/>
    <xf numFmtId="168" fontId="16" fillId="0" borderId="0" applyFill="0" applyBorder="0" applyAlignment="0" applyProtection="0"/>
  </cellStyleXfs>
  <cellXfs count="20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7" fontId="1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8" fontId="16" fillId="0" borderId="5" xfId="2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3" fontId="1" fillId="0" borderId="6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0" fontId="1" fillId="0" borderId="0" xfId="0" applyFont="1" applyAlignment="1">
      <alignment horizontal="center" vertical="center"/>
    </xf>
    <xf numFmtId="166" fontId="0" fillId="3" borderId="13" xfId="0" applyNumberFormat="1" applyFill="1" applyBorder="1" applyAlignment="1">
      <alignment horizontal="center" vertical="center"/>
    </xf>
    <xf numFmtId="2" fontId="1" fillId="3" borderId="14" xfId="0" applyNumberFormat="1" applyFont="1" applyFill="1" applyBorder="1" applyAlignment="1">
      <alignment horizontal="left" vertical="center"/>
    </xf>
    <xf numFmtId="2" fontId="0" fillId="3" borderId="14" xfId="0" applyNumberFormat="1" applyFont="1" applyFill="1" applyBorder="1" applyAlignment="1">
      <alignment horizontal="left" vertical="center"/>
    </xf>
    <xf numFmtId="0" fontId="1" fillId="0" borderId="17" xfId="0" applyFont="1" applyBorder="1" applyAlignment="1">
      <alignment horizontal="center" vertical="center" wrapText="1"/>
    </xf>
    <xf numFmtId="4" fontId="1" fillId="0" borderId="18" xfId="0" applyNumberFormat="1" applyFont="1" applyBorder="1" applyAlignment="1">
      <alignment horizontal="center" vertical="center"/>
    </xf>
    <xf numFmtId="4" fontId="1" fillId="0" borderId="19" xfId="0" applyNumberFormat="1" applyFont="1" applyFill="1" applyBorder="1" applyAlignment="1">
      <alignment horizontal="center" vertical="center"/>
    </xf>
    <xf numFmtId="4" fontId="1" fillId="0" borderId="20" xfId="0" applyNumberFormat="1" applyFont="1" applyFill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21" xfId="0" applyNumberFormat="1" applyFont="1" applyBorder="1" applyAlignment="1">
      <alignment horizontal="center" vertical="center"/>
    </xf>
    <xf numFmtId="4" fontId="1" fillId="2" borderId="6" xfId="0" applyNumberFormat="1" applyFont="1" applyFill="1" applyBorder="1" applyAlignment="1">
      <alignment horizontal="center" vertical="center"/>
    </xf>
    <xf numFmtId="4" fontId="1" fillId="2" borderId="20" xfId="0" applyNumberFormat="1" applyFont="1" applyFill="1" applyBorder="1" applyAlignment="1">
      <alignment horizontal="center" vertical="center"/>
    </xf>
    <xf numFmtId="4" fontId="3" fillId="2" borderId="20" xfId="0" applyNumberFormat="1" applyFont="1" applyFill="1" applyBorder="1" applyAlignment="1">
      <alignment horizontal="center" vertical="center"/>
    </xf>
    <xf numFmtId="4" fontId="1" fillId="0" borderId="21" xfId="0" applyNumberFormat="1" applyFont="1" applyFill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4" fontId="1" fillId="0" borderId="20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22" xfId="0" applyNumberFormat="1" applyFont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17" fontId="1" fillId="0" borderId="26" xfId="0" applyNumberFormat="1" applyFont="1" applyBorder="1" applyAlignment="1">
      <alignment horizontal="center" vertical="center"/>
    </xf>
    <xf numFmtId="4" fontId="1" fillId="0" borderId="27" xfId="0" applyNumberFormat="1" applyFont="1" applyBorder="1" applyAlignment="1">
      <alignment horizontal="center" vertical="center"/>
    </xf>
    <xf numFmtId="4" fontId="1" fillId="0" borderId="28" xfId="0" applyNumberFormat="1" applyFont="1" applyBorder="1" applyAlignment="1">
      <alignment horizontal="center" vertical="center"/>
    </xf>
    <xf numFmtId="4" fontId="1" fillId="0" borderId="19" xfId="0" applyNumberFormat="1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168" fontId="4" fillId="0" borderId="0" xfId="2" applyNumberFormat="1" applyFont="1" applyAlignment="1">
      <alignment vertical="center"/>
    </xf>
    <xf numFmtId="4" fontId="0" fillId="3" borderId="30" xfId="2" applyNumberFormat="1" applyFont="1" applyFill="1" applyBorder="1" applyAlignment="1" applyProtection="1">
      <alignment horizontal="center" vertical="center"/>
    </xf>
    <xf numFmtId="2" fontId="0" fillId="3" borderId="0" xfId="0" applyNumberFormat="1" applyFont="1" applyFill="1" applyAlignment="1">
      <alignment vertical="center"/>
    </xf>
    <xf numFmtId="168" fontId="16" fillId="3" borderId="0" xfId="2" applyFill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6" fontId="0" fillId="0" borderId="1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2" fontId="0" fillId="0" borderId="4" xfId="0" applyNumberFormat="1" applyFont="1" applyBorder="1" applyAlignment="1">
      <alignment horizontal="left" vertical="center"/>
    </xf>
    <xf numFmtId="2" fontId="0" fillId="0" borderId="24" xfId="0" applyNumberForma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166" fontId="0" fillId="0" borderId="1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41" xfId="0" applyBorder="1" applyAlignment="1">
      <alignment horizontal="left" vertical="center"/>
    </xf>
    <xf numFmtId="0" fontId="0" fillId="0" borderId="41" xfId="0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center" vertical="center"/>
    </xf>
    <xf numFmtId="4" fontId="0" fillId="0" borderId="30" xfId="2" applyNumberFormat="1" applyFont="1" applyFill="1" applyBorder="1" applyAlignment="1" applyProtection="1">
      <alignment horizontal="center" vertical="center"/>
    </xf>
    <xf numFmtId="0" fontId="0" fillId="0" borderId="38" xfId="0" applyNumberFormat="1" applyBorder="1" applyAlignment="1">
      <alignment vertical="center"/>
    </xf>
    <xf numFmtId="4" fontId="0" fillId="0" borderId="26" xfId="0" applyNumberForma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4" fontId="1" fillId="0" borderId="26" xfId="0" applyNumberFormat="1" applyFont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0" fillId="0" borderId="0" xfId="0" applyFont="1" applyAlignment="1">
      <alignment vertical="center"/>
    </xf>
    <xf numFmtId="2" fontId="0" fillId="0" borderId="0" xfId="0" applyNumberFormat="1" applyFont="1" applyAlignment="1">
      <alignment vertical="center"/>
    </xf>
    <xf numFmtId="4" fontId="1" fillId="0" borderId="45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right" vertical="center"/>
    </xf>
    <xf numFmtId="165" fontId="0" fillId="0" borderId="38" xfId="0" applyNumberFormat="1" applyFont="1" applyBorder="1" applyAlignment="1">
      <alignment vertical="center"/>
    </xf>
    <xf numFmtId="168" fontId="16" fillId="0" borderId="0" xfId="2" applyAlignment="1">
      <alignment vertical="center"/>
    </xf>
    <xf numFmtId="4" fontId="0" fillId="0" borderId="4" xfId="0" applyNumberFormat="1" applyBorder="1" applyAlignment="1">
      <alignment horizontal="center" vertical="center"/>
    </xf>
    <xf numFmtId="4" fontId="0" fillId="0" borderId="41" xfId="0" applyNumberFormat="1" applyBorder="1" applyAlignment="1">
      <alignment horizontal="center" vertical="center"/>
    </xf>
    <xf numFmtId="4" fontId="1" fillId="0" borderId="41" xfId="0" applyNumberFormat="1" applyFont="1" applyBorder="1" applyAlignment="1">
      <alignment horizontal="right" vertical="center"/>
    </xf>
    <xf numFmtId="4" fontId="1" fillId="0" borderId="46" xfId="0" applyNumberFormat="1" applyFont="1" applyBorder="1" applyAlignment="1">
      <alignment horizontal="center" vertical="center"/>
    </xf>
    <xf numFmtId="2" fontId="0" fillId="4" borderId="0" xfId="0" applyNumberFormat="1" applyFont="1" applyFill="1" applyAlignment="1">
      <alignment vertical="center"/>
    </xf>
    <xf numFmtId="168" fontId="16" fillId="4" borderId="0" xfId="2" applyFill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50" xfId="0" applyFont="1" applyBorder="1" applyAlignment="1" applyProtection="1">
      <alignment horizontal="center" vertical="center"/>
    </xf>
    <xf numFmtId="166" fontId="2" fillId="0" borderId="51" xfId="0" applyNumberFormat="1" applyFont="1" applyBorder="1" applyAlignment="1">
      <alignment horizontal="left" vertical="center"/>
    </xf>
    <xf numFmtId="2" fontId="2" fillId="0" borderId="48" xfId="0" applyNumberFormat="1" applyFont="1" applyBorder="1" applyAlignment="1">
      <alignment horizontal="left" vertical="center"/>
    </xf>
    <xf numFmtId="166" fontId="2" fillId="0" borderId="52" xfId="0" applyNumberFormat="1" applyFont="1" applyBorder="1" applyAlignment="1">
      <alignment horizontal="left" vertical="center"/>
    </xf>
    <xf numFmtId="164" fontId="4" fillId="0" borderId="50" xfId="0" applyNumberFormat="1" applyFont="1" applyBorder="1" applyAlignment="1">
      <alignment horizontal="left" vertical="center"/>
    </xf>
    <xf numFmtId="164" fontId="2" fillId="0" borderId="50" xfId="0" applyNumberFormat="1" applyFont="1" applyBorder="1" applyAlignment="1">
      <alignment horizontal="left" vertical="center"/>
    </xf>
    <xf numFmtId="166" fontId="4" fillId="0" borderId="53" xfId="0" applyNumberFormat="1" applyFont="1" applyBorder="1" applyAlignment="1">
      <alignment vertical="center"/>
    </xf>
    <xf numFmtId="0" fontId="4" fillId="0" borderId="53" xfId="0" applyFont="1" applyBorder="1" applyAlignment="1">
      <alignment vertical="center"/>
    </xf>
    <xf numFmtId="166" fontId="0" fillId="0" borderId="56" xfId="0" applyNumberFormat="1" applyBorder="1" applyAlignment="1">
      <alignment horizontal="center" vertical="center"/>
    </xf>
    <xf numFmtId="166" fontId="0" fillId="0" borderId="59" xfId="0" applyNumberForma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48" xfId="0" applyFont="1" applyBorder="1" applyAlignment="1">
      <alignment horizontal="right" vertical="center"/>
    </xf>
    <xf numFmtId="0" fontId="2" fillId="0" borderId="50" xfId="0" applyFont="1" applyBorder="1" applyAlignment="1">
      <alignment horizontal="right" vertical="center"/>
    </xf>
    <xf numFmtId="2" fontId="0" fillId="0" borderId="65" xfId="0" applyNumberFormat="1" applyBorder="1" applyAlignment="1">
      <alignment horizontal="center" vertical="center"/>
    </xf>
    <xf numFmtId="2" fontId="0" fillId="0" borderId="67" xfId="0" applyNumberFormat="1" applyBorder="1" applyAlignment="1">
      <alignment horizontal="center" vertical="center"/>
    </xf>
    <xf numFmtId="0" fontId="14" fillId="0" borderId="0" xfId="0" applyFont="1"/>
    <xf numFmtId="166" fontId="0" fillId="0" borderId="0" xfId="0" applyNumberFormat="1" applyFont="1" applyAlignment="1">
      <alignment vertical="center"/>
    </xf>
    <xf numFmtId="4" fontId="0" fillId="0" borderId="71" xfId="2" applyNumberFormat="1" applyFont="1" applyFill="1" applyBorder="1" applyAlignment="1" applyProtection="1">
      <alignment horizontal="center" vertical="center"/>
    </xf>
    <xf numFmtId="4" fontId="0" fillId="0" borderId="72" xfId="2" applyNumberFormat="1" applyFont="1" applyFill="1" applyBorder="1" applyAlignment="1" applyProtection="1">
      <alignment horizontal="center" vertical="center"/>
    </xf>
    <xf numFmtId="4" fontId="1" fillId="0" borderId="0" xfId="0" applyNumberFormat="1" applyFont="1" applyFill="1" applyAlignment="1">
      <alignment vertical="center"/>
    </xf>
    <xf numFmtId="4" fontId="0" fillId="0" borderId="0" xfId="0" applyNumberFormat="1" applyAlignment="1">
      <alignment vertical="center"/>
    </xf>
    <xf numFmtId="2" fontId="0" fillId="3" borderId="14" xfId="0" applyNumberFormat="1" applyFont="1" applyFill="1" applyBorder="1" applyAlignment="1">
      <alignment vertical="center"/>
    </xf>
    <xf numFmtId="2" fontId="0" fillId="3" borderId="15" xfId="0" applyNumberFormat="1" applyFont="1" applyFill="1" applyBorder="1" applyAlignment="1">
      <alignment vertical="center"/>
    </xf>
    <xf numFmtId="2" fontId="0" fillId="3" borderId="23" xfId="0" applyNumberFormat="1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/>
    </xf>
    <xf numFmtId="0" fontId="7" fillId="0" borderId="62" xfId="0" applyFont="1" applyBorder="1" applyAlignment="1">
      <alignment horizontal="left"/>
    </xf>
    <xf numFmtId="0" fontId="2" fillId="0" borderId="49" xfId="0" applyFont="1" applyBorder="1" applyAlignment="1">
      <alignment horizontal="center" vertical="center"/>
    </xf>
    <xf numFmtId="0" fontId="2" fillId="0" borderId="49" xfId="0" applyFont="1" applyBorder="1" applyAlignment="1">
      <alignment horizontal="left" vertical="center"/>
    </xf>
    <xf numFmtId="167" fontId="2" fillId="5" borderId="63" xfId="0" applyNumberFormat="1" applyFont="1" applyFill="1" applyBorder="1" applyAlignment="1">
      <alignment horizontal="left" vertical="center"/>
    </xf>
    <xf numFmtId="0" fontId="4" fillId="0" borderId="48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167" fontId="4" fillId="0" borderId="50" xfId="0" applyNumberFormat="1" applyFont="1" applyBorder="1" applyAlignment="1">
      <alignment horizontal="center" vertical="center"/>
    </xf>
    <xf numFmtId="167" fontId="4" fillId="0" borderId="69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23" xfId="0" applyNumberFormat="1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left" vertical="center"/>
    </xf>
    <xf numFmtId="2" fontId="0" fillId="0" borderId="15" xfId="0" applyNumberFormat="1" applyFont="1" applyBorder="1" applyAlignment="1">
      <alignment horizontal="left" vertical="center"/>
    </xf>
    <xf numFmtId="2" fontId="0" fillId="0" borderId="23" xfId="0" applyNumberFormat="1" applyFont="1" applyBorder="1" applyAlignment="1">
      <alignment horizontal="left" vertical="center"/>
    </xf>
    <xf numFmtId="2" fontId="0" fillId="0" borderId="14" xfId="0" applyNumberFormat="1" applyFont="1" applyBorder="1" applyAlignment="1">
      <alignment horizontal="left" vertical="center"/>
    </xf>
    <xf numFmtId="2" fontId="11" fillId="0" borderId="15" xfId="0" applyNumberFormat="1" applyFont="1" applyBorder="1" applyAlignment="1">
      <alignment horizontal="left" vertical="center"/>
    </xf>
    <xf numFmtId="2" fontId="11" fillId="0" borderId="23" xfId="0" applyNumberFormat="1" applyFont="1" applyBorder="1" applyAlignment="1">
      <alignment horizontal="left" vertical="center"/>
    </xf>
    <xf numFmtId="2" fontId="11" fillId="0" borderId="14" xfId="0" applyNumberFormat="1" applyFont="1" applyBorder="1" applyAlignment="1">
      <alignment horizontal="left" vertical="center"/>
    </xf>
    <xf numFmtId="2" fontId="12" fillId="0" borderId="15" xfId="0" applyNumberFormat="1" applyFont="1" applyBorder="1" applyAlignment="1">
      <alignment horizontal="left" vertical="center"/>
    </xf>
    <xf numFmtId="2" fontId="12" fillId="0" borderId="23" xfId="0" applyNumberFormat="1" applyFont="1" applyBorder="1" applyAlignment="1">
      <alignment horizontal="left" vertical="center"/>
    </xf>
    <xf numFmtId="2" fontId="1" fillId="3" borderId="14" xfId="0" applyNumberFormat="1" applyFont="1" applyFill="1" applyBorder="1" applyAlignment="1">
      <alignment horizontal="left" vertical="center"/>
    </xf>
    <xf numFmtId="2" fontId="0" fillId="3" borderId="15" xfId="0" applyNumberFormat="1" applyFont="1" applyFill="1" applyBorder="1" applyAlignment="1">
      <alignment horizontal="left" vertical="center"/>
    </xf>
    <xf numFmtId="2" fontId="0" fillId="3" borderId="23" xfId="0" applyNumberFormat="1" applyFont="1" applyFill="1" applyBorder="1" applyAlignment="1">
      <alignment horizontal="left" vertical="center"/>
    </xf>
    <xf numFmtId="2" fontId="0" fillId="3" borderId="14" xfId="0" applyNumberFormat="1" applyFont="1" applyFill="1" applyBorder="1" applyAlignment="1">
      <alignment horizontal="left" vertical="center"/>
    </xf>
    <xf numFmtId="2" fontId="1" fillId="0" borderId="14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/>
    </xf>
    <xf numFmtId="2" fontId="1" fillId="0" borderId="23" xfId="0" applyNumberFormat="1" applyFont="1" applyBorder="1" applyAlignment="1">
      <alignment horizontal="center" vertical="center"/>
    </xf>
    <xf numFmtId="166" fontId="7" fillId="0" borderId="47" xfId="0" applyNumberFormat="1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166" fontId="10" fillId="0" borderId="54" xfId="0" applyNumberFormat="1" applyFont="1" applyBorder="1" applyAlignment="1">
      <alignment horizontal="center" vertical="center"/>
    </xf>
    <xf numFmtId="0" fontId="10" fillId="0" borderId="70" xfId="0" applyFont="1" applyBorder="1" applyAlignment="1">
      <alignment horizontal="center" vertical="center"/>
    </xf>
    <xf numFmtId="2" fontId="1" fillId="0" borderId="57" xfId="0" applyNumberFormat="1" applyFont="1" applyBorder="1" applyAlignment="1">
      <alignment horizontal="left" vertical="center"/>
    </xf>
    <xf numFmtId="2" fontId="0" fillId="0" borderId="58" xfId="0" applyNumberFormat="1" applyFont="1" applyBorder="1" applyAlignment="1">
      <alignment horizontal="left" vertical="center"/>
    </xf>
    <xf numFmtId="2" fontId="0" fillId="0" borderId="64" xfId="0" applyNumberFormat="1" applyFont="1" applyBorder="1" applyAlignment="1">
      <alignment horizontal="left" vertical="center"/>
    </xf>
    <xf numFmtId="2" fontId="0" fillId="0" borderId="57" xfId="0" applyNumberFormat="1" applyFont="1" applyBorder="1" applyAlignment="1">
      <alignment horizontal="left" vertical="center"/>
    </xf>
    <xf numFmtId="2" fontId="1" fillId="0" borderId="60" xfId="0" applyNumberFormat="1" applyFont="1" applyBorder="1" applyAlignment="1">
      <alignment horizontal="left" vertical="center"/>
    </xf>
    <xf numFmtId="2" fontId="1" fillId="0" borderId="61" xfId="0" applyNumberFormat="1" applyFont="1" applyBorder="1" applyAlignment="1">
      <alignment horizontal="left" vertical="center"/>
    </xf>
    <xf numFmtId="2" fontId="1" fillId="0" borderId="66" xfId="0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0" fillId="0" borderId="14" xfId="0" applyNumberFormat="1" applyBorder="1" applyAlignment="1">
      <alignment horizontal="left" vertical="center"/>
    </xf>
    <xf numFmtId="2" fontId="0" fillId="0" borderId="15" xfId="0" applyNumberFormat="1" applyBorder="1" applyAlignment="1">
      <alignment horizontal="left" vertical="center"/>
    </xf>
    <xf numFmtId="2" fontId="0" fillId="0" borderId="23" xfId="0" applyNumberFormat="1" applyBorder="1" applyAlignment="1">
      <alignment horizontal="left" vertical="center"/>
    </xf>
    <xf numFmtId="0" fontId="1" fillId="0" borderId="32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left" vertical="center"/>
    </xf>
    <xf numFmtId="2" fontId="5" fillId="0" borderId="38" xfId="0" applyNumberFormat="1" applyFont="1" applyBorder="1" applyAlignment="1">
      <alignment horizontal="left" vertical="center"/>
    </xf>
    <xf numFmtId="2" fontId="5" fillId="0" borderId="44" xfId="0" applyNumberFormat="1" applyFont="1" applyBorder="1" applyAlignment="1">
      <alignment horizontal="left" vertical="center"/>
    </xf>
    <xf numFmtId="2" fontId="1" fillId="0" borderId="15" xfId="0" applyNumberFormat="1" applyFont="1" applyBorder="1" applyAlignment="1">
      <alignment horizontal="left" vertical="center"/>
    </xf>
    <xf numFmtId="2" fontId="1" fillId="0" borderId="23" xfId="0" applyNumberFormat="1" applyFont="1" applyBorder="1" applyAlignment="1">
      <alignment horizontal="left" vertical="center"/>
    </xf>
    <xf numFmtId="2" fontId="6" fillId="0" borderId="14" xfId="0" applyNumberFormat="1" applyFont="1" applyBorder="1" applyAlignment="1">
      <alignment horizontal="left" vertical="center"/>
    </xf>
    <xf numFmtId="2" fontId="6" fillId="0" borderId="15" xfId="0" applyNumberFormat="1" applyFont="1" applyBorder="1" applyAlignment="1">
      <alignment horizontal="left" vertical="center"/>
    </xf>
    <xf numFmtId="2" fontId="6" fillId="0" borderId="23" xfId="0" applyNumberFormat="1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left" vertical="center"/>
    </xf>
    <xf numFmtId="2" fontId="5" fillId="0" borderId="15" xfId="0" applyNumberFormat="1" applyFont="1" applyBorder="1" applyAlignment="1">
      <alignment horizontal="left" vertical="center"/>
    </xf>
    <xf numFmtId="2" fontId="5" fillId="0" borderId="23" xfId="0" applyNumberFormat="1" applyFont="1" applyBorder="1" applyAlignment="1">
      <alignment horizontal="left" vertical="center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left" vertical="center"/>
    </xf>
    <xf numFmtId="2" fontId="1" fillId="3" borderId="23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</cellXfs>
  <cellStyles count="3">
    <cellStyle name="Normal" xfId="0" builtinId="0"/>
    <cellStyle name="Título 1 1" xfId="1"/>
    <cellStyle name="Vírgula" xfId="2" builtin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1</xdr:row>
      <xdr:rowOff>57150</xdr:rowOff>
    </xdr:from>
    <xdr:to>
      <xdr:col>2</xdr:col>
      <xdr:colOff>428625</xdr:colOff>
      <xdr:row>4</xdr:row>
      <xdr:rowOff>0</xdr:rowOff>
    </xdr:to>
    <xdr:pic>
      <xdr:nvPicPr>
        <xdr:cNvPr id="1580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28625" y="209550"/>
          <a:ext cx="111442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124884</xdr:colOff>
      <xdr:row>2</xdr:row>
      <xdr:rowOff>27517</xdr:rowOff>
    </xdr:from>
    <xdr:to>
      <xdr:col>1</xdr:col>
      <xdr:colOff>801159</xdr:colOff>
      <xdr:row>5</xdr:row>
      <xdr:rowOff>179917</xdr:rowOff>
    </xdr:to>
    <xdr:pic>
      <xdr:nvPicPr>
        <xdr:cNvPr id="7226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34060" y="408305"/>
          <a:ext cx="6762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1</xdr:col>
      <xdr:colOff>695325</xdr:colOff>
      <xdr:row>3</xdr:row>
      <xdr:rowOff>333375</xdr:rowOff>
    </xdr:to>
    <xdr:pic>
      <xdr:nvPicPr>
        <xdr:cNvPr id="8248" name="Imagem 2" descr="Logo - Ferraz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9550" y="342900"/>
          <a:ext cx="6762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57"/>
  <sheetViews>
    <sheetView showGridLines="0" showZeros="0" workbookViewId="0">
      <selection activeCell="M12" sqref="M12"/>
    </sheetView>
  </sheetViews>
  <sheetFormatPr defaultColWidth="11.44140625" defaultRowHeight="13.2"/>
  <cols>
    <col min="1" max="1" width="3.33203125" style="2" customWidth="1"/>
    <col min="2" max="2" width="13.44140625" style="21" customWidth="1"/>
    <col min="3" max="3" width="9.44140625" style="2" customWidth="1"/>
    <col min="4" max="4" width="16.6640625" style="2" customWidth="1"/>
    <col min="5" max="6" width="15.6640625" style="2" customWidth="1"/>
    <col min="7" max="7" width="24.109375" style="2" customWidth="1"/>
    <col min="8" max="8" width="8.88671875" style="2" customWidth="1"/>
    <col min="9" max="9" width="16.109375" style="2" customWidth="1"/>
    <col min="10" max="10" width="11" style="2" customWidth="1"/>
    <col min="11" max="11" width="15.33203125" style="2" customWidth="1"/>
    <col min="12" max="16384" width="11.44140625" style="2"/>
  </cols>
  <sheetData>
    <row r="2" spans="2:14" s="89" customFormat="1" ht="62.25" customHeight="1">
      <c r="B2" s="147"/>
      <c r="C2" s="147"/>
      <c r="D2" s="118" t="s">
        <v>0</v>
      </c>
      <c r="E2" s="119"/>
      <c r="F2" s="119"/>
      <c r="G2" s="120"/>
      <c r="H2" s="120"/>
      <c r="I2" s="120"/>
    </row>
    <row r="3" spans="2:14" s="90" customFormat="1" ht="15.75" customHeight="1">
      <c r="B3" s="147"/>
      <c r="C3" s="147"/>
      <c r="D3" s="121"/>
      <c r="E3" s="121"/>
      <c r="F3" s="121"/>
      <c r="G3" s="122" t="s">
        <v>1</v>
      </c>
      <c r="H3" s="122"/>
      <c r="I3" s="122"/>
    </row>
    <row r="4" spans="2:14" s="91" customFormat="1" ht="15.6">
      <c r="B4" s="147"/>
      <c r="C4" s="147"/>
      <c r="D4" s="93"/>
      <c r="E4" s="103"/>
      <c r="F4" s="103"/>
      <c r="G4" s="123" t="s">
        <v>2</v>
      </c>
      <c r="H4" s="123"/>
      <c r="I4" s="123"/>
    </row>
    <row r="5" spans="2:14" ht="18" customHeight="1">
      <c r="B5" s="94" t="s">
        <v>3</v>
      </c>
      <c r="C5" s="95"/>
      <c r="D5" s="95"/>
      <c r="E5" s="95"/>
      <c r="F5" s="104"/>
      <c r="G5" s="105" t="s">
        <v>4</v>
      </c>
      <c r="H5" s="124" t="s">
        <v>5</v>
      </c>
      <c r="I5" s="125"/>
      <c r="L5"/>
    </row>
    <row r="6" spans="2:14" ht="18" customHeight="1">
      <c r="B6" s="96" t="s">
        <v>80</v>
      </c>
      <c r="C6" s="97"/>
      <c r="D6" s="98"/>
      <c r="E6" s="98"/>
      <c r="F6" s="98"/>
      <c r="G6" s="106" t="s">
        <v>6</v>
      </c>
      <c r="H6" s="126" t="s">
        <v>7</v>
      </c>
      <c r="I6" s="127"/>
    </row>
    <row r="7" spans="2:14" ht="8.25" customHeight="1">
      <c r="B7" s="99"/>
      <c r="C7" s="100"/>
      <c r="D7" s="100"/>
      <c r="E7" s="100"/>
      <c r="F7" s="100"/>
      <c r="G7" s="100"/>
      <c r="H7" s="100"/>
      <c r="I7" s="100"/>
    </row>
    <row r="8" spans="2:14" s="92" customFormat="1" ht="15" customHeight="1">
      <c r="B8" s="150" t="s">
        <v>8</v>
      </c>
      <c r="C8" s="148" t="s">
        <v>9</v>
      </c>
      <c r="D8" s="148"/>
      <c r="E8" s="148"/>
      <c r="F8" s="148"/>
      <c r="G8" s="148"/>
      <c r="H8" s="148" t="s">
        <v>10</v>
      </c>
      <c r="I8" s="151" t="s">
        <v>11</v>
      </c>
    </row>
    <row r="9" spans="2:14" s="92" customFormat="1" ht="15" customHeight="1">
      <c r="B9" s="150"/>
      <c r="C9" s="148"/>
      <c r="D9" s="148"/>
      <c r="E9" s="148"/>
      <c r="F9" s="148"/>
      <c r="G9" s="148"/>
      <c r="H9" s="148"/>
      <c r="I9" s="151"/>
    </row>
    <row r="10" spans="2:14" s="77" customFormat="1" ht="21" customHeight="1">
      <c r="B10" s="54"/>
      <c r="C10" s="128" t="s">
        <v>12</v>
      </c>
      <c r="D10" s="129"/>
      <c r="E10" s="129"/>
      <c r="F10" s="129"/>
      <c r="G10" s="130"/>
      <c r="H10" s="60"/>
      <c r="I10" s="70"/>
      <c r="J10" s="109"/>
      <c r="K10" s="77">
        <f t="shared" ref="K10:K13" si="0">J10*I10</f>
        <v>0</v>
      </c>
      <c r="L10" s="110"/>
      <c r="N10" s="78"/>
    </row>
    <row r="11" spans="2:14" s="77" customFormat="1" ht="21" customHeight="1">
      <c r="B11" s="54">
        <v>10108</v>
      </c>
      <c r="C11" s="131" t="s">
        <v>13</v>
      </c>
      <c r="D11" s="132"/>
      <c r="E11" s="132"/>
      <c r="F11" s="132"/>
      <c r="G11" s="133"/>
      <c r="H11" s="60" t="s">
        <v>14</v>
      </c>
      <c r="I11" s="70">
        <v>136</v>
      </c>
      <c r="J11" s="78">
        <v>4.32</v>
      </c>
      <c r="K11" s="82">
        <f t="shared" si="0"/>
        <v>587.52</v>
      </c>
      <c r="L11" s="110"/>
      <c r="N11" s="78"/>
    </row>
    <row r="12" spans="2:14" s="77" customFormat="1" ht="21" customHeight="1">
      <c r="B12" s="54" t="s">
        <v>15</v>
      </c>
      <c r="C12" s="134" t="s">
        <v>16</v>
      </c>
      <c r="D12" s="132"/>
      <c r="E12" s="132"/>
      <c r="F12" s="132"/>
      <c r="G12" s="133"/>
      <c r="H12" s="60"/>
      <c r="I12" s="70"/>
      <c r="K12" s="77">
        <f t="shared" si="0"/>
        <v>0</v>
      </c>
      <c r="L12" s="110"/>
      <c r="N12" s="78"/>
    </row>
    <row r="13" spans="2:14" s="77" customFormat="1" ht="21" customHeight="1">
      <c r="B13" s="54">
        <v>10401</v>
      </c>
      <c r="C13" s="131" t="s">
        <v>17</v>
      </c>
      <c r="D13" s="132"/>
      <c r="E13" s="132"/>
      <c r="F13" s="132"/>
      <c r="G13" s="133"/>
      <c r="H13" s="60" t="s">
        <v>18</v>
      </c>
      <c r="I13" s="70">
        <v>5</v>
      </c>
      <c r="J13" s="78">
        <v>51.9</v>
      </c>
      <c r="K13" s="82">
        <f t="shared" si="0"/>
        <v>259.5</v>
      </c>
      <c r="L13" s="110"/>
      <c r="N13" s="78"/>
    </row>
    <row r="14" spans="2:14" s="77" customFormat="1" ht="21" customHeight="1">
      <c r="B14" s="54" t="s">
        <v>15</v>
      </c>
      <c r="C14" s="134" t="s">
        <v>19</v>
      </c>
      <c r="D14" s="132"/>
      <c r="E14" s="132"/>
      <c r="F14" s="132"/>
      <c r="G14" s="133"/>
      <c r="H14" s="60"/>
      <c r="I14" s="70"/>
      <c r="J14" s="78"/>
      <c r="K14" s="82"/>
      <c r="L14" s="110"/>
      <c r="N14" s="78"/>
    </row>
    <row r="15" spans="2:14" s="77" customFormat="1" ht="21" customHeight="1">
      <c r="B15" s="54"/>
      <c r="C15" s="128" t="s">
        <v>20</v>
      </c>
      <c r="D15" s="129"/>
      <c r="E15" s="129"/>
      <c r="F15" s="129"/>
      <c r="G15" s="130"/>
      <c r="H15" s="60"/>
      <c r="I15" s="70"/>
      <c r="J15" s="78"/>
      <c r="K15" s="82"/>
      <c r="L15" s="110"/>
      <c r="N15" s="78"/>
    </row>
    <row r="16" spans="2:14" s="77" customFormat="1" ht="21" customHeight="1">
      <c r="B16" s="54">
        <v>10415</v>
      </c>
      <c r="C16" s="131" t="s">
        <v>21</v>
      </c>
      <c r="D16" s="135"/>
      <c r="E16" s="135"/>
      <c r="F16" s="135"/>
      <c r="G16" s="136"/>
      <c r="H16" s="60" t="s">
        <v>18</v>
      </c>
      <c r="I16" s="70">
        <v>1.5</v>
      </c>
      <c r="J16" s="78">
        <v>120.28</v>
      </c>
      <c r="K16" s="82">
        <f t="shared" ref="K16:K18" si="1">J16*I16</f>
        <v>180.42000000000002</v>
      </c>
      <c r="L16" s="110"/>
      <c r="N16" s="78"/>
    </row>
    <row r="17" spans="2:14" s="77" customFormat="1" ht="21" customHeight="1">
      <c r="B17" s="54" t="s">
        <v>15</v>
      </c>
      <c r="C17" s="137" t="s">
        <v>22</v>
      </c>
      <c r="D17" s="135"/>
      <c r="E17" s="135"/>
      <c r="F17" s="135"/>
      <c r="G17" s="136"/>
      <c r="H17" s="60"/>
      <c r="I17" s="70"/>
      <c r="J17" s="78"/>
      <c r="K17" s="82"/>
      <c r="L17" s="110"/>
      <c r="N17" s="78"/>
    </row>
    <row r="18" spans="2:14" s="77" customFormat="1" ht="21" customHeight="1">
      <c r="B18" s="54">
        <v>10416</v>
      </c>
      <c r="C18" s="131" t="s">
        <v>23</v>
      </c>
      <c r="D18" s="138"/>
      <c r="E18" s="138"/>
      <c r="F18" s="138"/>
      <c r="G18" s="139"/>
      <c r="H18" s="60" t="s">
        <v>18</v>
      </c>
      <c r="I18" s="70">
        <v>17.5</v>
      </c>
      <c r="J18" s="78">
        <v>314.52</v>
      </c>
      <c r="K18" s="82">
        <f t="shared" si="1"/>
        <v>5504.0999999999995</v>
      </c>
      <c r="L18" s="110"/>
      <c r="N18" s="78"/>
    </row>
    <row r="19" spans="2:14" s="77" customFormat="1" ht="21" customHeight="1">
      <c r="B19" s="54" t="s">
        <v>15</v>
      </c>
      <c r="C19" s="134" t="s">
        <v>24</v>
      </c>
      <c r="D19" s="138"/>
      <c r="E19" s="138"/>
      <c r="F19" s="138"/>
      <c r="G19" s="139"/>
      <c r="H19" s="60"/>
      <c r="I19" s="70"/>
      <c r="J19" s="78"/>
      <c r="K19" s="82"/>
      <c r="L19" s="110"/>
      <c r="N19" s="78"/>
    </row>
    <row r="20" spans="2:14" s="77" customFormat="1" ht="21" customHeight="1">
      <c r="B20" s="23">
        <v>170176</v>
      </c>
      <c r="C20" s="140" t="s">
        <v>25</v>
      </c>
      <c r="D20" s="141"/>
      <c r="E20" s="141"/>
      <c r="F20" s="141"/>
      <c r="G20" s="142"/>
      <c r="H20" s="40" t="s">
        <v>26</v>
      </c>
      <c r="I20" s="48">
        <v>70</v>
      </c>
      <c r="J20" s="49">
        <v>288.42</v>
      </c>
      <c r="K20" s="50">
        <f t="shared" ref="K20" si="2">J20*I20</f>
        <v>20189.400000000001</v>
      </c>
      <c r="L20" s="110"/>
      <c r="N20" s="78"/>
    </row>
    <row r="21" spans="2:14" s="77" customFormat="1" ht="21" customHeight="1">
      <c r="B21" s="23" t="s">
        <v>15</v>
      </c>
      <c r="C21" s="143" t="s">
        <v>27</v>
      </c>
      <c r="D21" s="141"/>
      <c r="E21" s="141"/>
      <c r="F21" s="141"/>
      <c r="G21" s="142"/>
      <c r="H21" s="40"/>
      <c r="I21" s="48"/>
      <c r="J21" s="49"/>
      <c r="K21" s="50"/>
      <c r="L21" s="110"/>
      <c r="N21" s="78"/>
    </row>
    <row r="22" spans="2:14" s="77" customFormat="1" ht="21" customHeight="1">
      <c r="B22" s="54">
        <v>110201</v>
      </c>
      <c r="C22" s="131" t="s">
        <v>28</v>
      </c>
      <c r="D22" s="132"/>
      <c r="E22" s="132"/>
      <c r="F22" s="132"/>
      <c r="G22" s="133"/>
      <c r="H22" s="60" t="s">
        <v>14</v>
      </c>
      <c r="I22" s="70">
        <v>105</v>
      </c>
      <c r="J22" s="78">
        <v>6.12</v>
      </c>
      <c r="K22" s="82">
        <f t="shared" ref="K22:K26" si="3">J22*I22</f>
        <v>642.6</v>
      </c>
      <c r="L22" s="110"/>
      <c r="N22" s="78"/>
    </row>
    <row r="23" spans="2:14" s="77" customFormat="1" ht="21" customHeight="1">
      <c r="B23" s="54" t="s">
        <v>15</v>
      </c>
      <c r="C23" s="134" t="s">
        <v>29</v>
      </c>
      <c r="D23" s="132"/>
      <c r="E23" s="132"/>
      <c r="F23" s="132"/>
      <c r="G23" s="133"/>
      <c r="H23" s="60"/>
      <c r="I23" s="70"/>
      <c r="J23" s="78"/>
      <c r="K23" s="82"/>
      <c r="L23" s="110"/>
      <c r="N23" s="78"/>
    </row>
    <row r="24" spans="2:14" s="77" customFormat="1" ht="21" customHeight="1">
      <c r="B24" s="54">
        <v>110208</v>
      </c>
      <c r="C24" s="131" t="s">
        <v>30</v>
      </c>
      <c r="D24" s="132"/>
      <c r="E24" s="132"/>
      <c r="F24" s="132"/>
      <c r="G24" s="133"/>
      <c r="H24" s="60" t="s">
        <v>14</v>
      </c>
      <c r="I24" s="70">
        <v>105</v>
      </c>
      <c r="J24" s="78">
        <v>31.56</v>
      </c>
      <c r="K24" s="82">
        <f t="shared" si="3"/>
        <v>3313.7999999999997</v>
      </c>
      <c r="L24" s="110"/>
      <c r="N24" s="78"/>
    </row>
    <row r="25" spans="2:14" s="77" customFormat="1" ht="21" customHeight="1">
      <c r="B25" s="54" t="s">
        <v>15</v>
      </c>
      <c r="C25" s="134" t="s">
        <v>29</v>
      </c>
      <c r="D25" s="132"/>
      <c r="E25" s="132"/>
      <c r="F25" s="132"/>
      <c r="G25" s="133"/>
      <c r="H25" s="60"/>
      <c r="I25" s="70"/>
      <c r="J25" s="78"/>
      <c r="K25" s="82"/>
      <c r="L25" s="110"/>
      <c r="N25" s="78"/>
    </row>
    <row r="26" spans="2:14" s="77" customFormat="1" ht="21" customHeight="1">
      <c r="B26" s="54">
        <v>40150</v>
      </c>
      <c r="C26" s="131" t="s">
        <v>31</v>
      </c>
      <c r="D26" s="132"/>
      <c r="E26" s="132"/>
      <c r="F26" s="132"/>
      <c r="G26" s="133"/>
      <c r="H26" s="60" t="s">
        <v>14</v>
      </c>
      <c r="I26" s="70">
        <v>7.5</v>
      </c>
      <c r="J26" s="78">
        <v>55.18</v>
      </c>
      <c r="K26" s="82">
        <f t="shared" si="3"/>
        <v>413.85</v>
      </c>
      <c r="L26" s="110"/>
      <c r="N26" s="78"/>
    </row>
    <row r="27" spans="2:14" s="77" customFormat="1" ht="21" customHeight="1">
      <c r="B27" s="54" t="s">
        <v>15</v>
      </c>
      <c r="C27" s="134" t="s">
        <v>32</v>
      </c>
      <c r="D27" s="132"/>
      <c r="E27" s="132"/>
      <c r="F27" s="132"/>
      <c r="G27" s="133"/>
      <c r="H27" s="60"/>
      <c r="I27" s="70"/>
      <c r="J27" s="78"/>
      <c r="K27" s="82"/>
      <c r="L27" s="110"/>
      <c r="N27" s="78"/>
    </row>
    <row r="28" spans="2:14" s="77" customFormat="1" ht="21" customHeight="1">
      <c r="B28" s="54"/>
      <c r="C28" s="144" t="s">
        <v>33</v>
      </c>
      <c r="D28" s="145"/>
      <c r="E28" s="145"/>
      <c r="F28" s="145"/>
      <c r="G28" s="146"/>
      <c r="H28" s="60"/>
      <c r="I28" s="70"/>
      <c r="J28" s="78"/>
      <c r="K28" s="82"/>
      <c r="L28" s="110"/>
      <c r="N28" s="78"/>
    </row>
    <row r="29" spans="2:14" s="77" customFormat="1" ht="21" customHeight="1">
      <c r="B29" s="54">
        <v>10448</v>
      </c>
      <c r="C29" s="131" t="s">
        <v>34</v>
      </c>
      <c r="D29" s="132"/>
      <c r="E29" s="132"/>
      <c r="F29" s="132"/>
      <c r="G29" s="133"/>
      <c r="H29" s="60" t="s">
        <v>18</v>
      </c>
      <c r="I29" s="70">
        <v>6.4</v>
      </c>
      <c r="J29" s="78">
        <v>46.71</v>
      </c>
      <c r="K29" s="82">
        <f>J29*I29</f>
        <v>298.94400000000002</v>
      </c>
      <c r="L29" s="110"/>
      <c r="N29" s="78"/>
    </row>
    <row r="30" spans="2:14" s="77" customFormat="1" ht="21" customHeight="1">
      <c r="B30" s="54" t="s">
        <v>15</v>
      </c>
      <c r="C30" s="134" t="s">
        <v>35</v>
      </c>
      <c r="D30" s="132"/>
      <c r="E30" s="132"/>
      <c r="F30" s="132"/>
      <c r="G30" s="133"/>
      <c r="H30" s="60"/>
      <c r="I30" s="70"/>
      <c r="J30" s="78"/>
      <c r="K30" s="82"/>
      <c r="L30" s="110"/>
      <c r="N30" s="78"/>
    </row>
    <row r="31" spans="2:14" s="77" customFormat="1" ht="21" customHeight="1">
      <c r="B31" s="54">
        <v>10449</v>
      </c>
      <c r="C31" s="131" t="s">
        <v>36</v>
      </c>
      <c r="D31" s="132"/>
      <c r="E31" s="132"/>
      <c r="F31" s="132"/>
      <c r="G31" s="133"/>
      <c r="H31" s="60" t="s">
        <v>18</v>
      </c>
      <c r="I31" s="70">
        <v>0.4</v>
      </c>
      <c r="J31" s="78">
        <v>333.78</v>
      </c>
      <c r="K31" s="82">
        <f t="shared" ref="K31" si="4">J31*I31</f>
        <v>133.512</v>
      </c>
      <c r="L31" s="110"/>
      <c r="N31" s="78"/>
    </row>
    <row r="32" spans="2:14" s="77" customFormat="1" ht="21" customHeight="1">
      <c r="B32" s="54" t="s">
        <v>15</v>
      </c>
      <c r="C32" s="134" t="s">
        <v>37</v>
      </c>
      <c r="D32" s="132"/>
      <c r="E32" s="132"/>
      <c r="F32" s="132"/>
      <c r="G32" s="133"/>
      <c r="H32" s="60"/>
      <c r="I32" s="70"/>
      <c r="J32" s="78"/>
      <c r="K32" s="82"/>
      <c r="L32" s="110"/>
      <c r="N32" s="78"/>
    </row>
    <row r="33" spans="2:14" s="77" customFormat="1" ht="21" customHeight="1">
      <c r="B33" s="54">
        <v>10451</v>
      </c>
      <c r="C33" s="131" t="s">
        <v>38</v>
      </c>
      <c r="D33" s="132"/>
      <c r="E33" s="132"/>
      <c r="F33" s="132"/>
      <c r="G33" s="133"/>
      <c r="H33" s="60" t="s">
        <v>14</v>
      </c>
      <c r="I33" s="70">
        <v>17.2</v>
      </c>
      <c r="J33" s="78">
        <v>264.20999999999998</v>
      </c>
      <c r="K33" s="82">
        <f t="shared" ref="K33" si="5">J33*I33</f>
        <v>4544.4119999999994</v>
      </c>
      <c r="L33" s="110"/>
      <c r="N33" s="78"/>
    </row>
    <row r="34" spans="2:14" s="77" customFormat="1" ht="21" customHeight="1">
      <c r="B34" s="54" t="s">
        <v>15</v>
      </c>
      <c r="C34" s="134" t="s">
        <v>39</v>
      </c>
      <c r="D34" s="132"/>
      <c r="E34" s="132"/>
      <c r="F34" s="132"/>
      <c r="G34" s="133"/>
      <c r="H34" s="60"/>
      <c r="I34" s="70"/>
      <c r="J34" s="78"/>
      <c r="K34" s="82"/>
      <c r="L34" s="110"/>
      <c r="N34" s="78"/>
    </row>
    <row r="35" spans="2:14" s="77" customFormat="1" ht="21" customHeight="1">
      <c r="B35" s="54">
        <v>10452</v>
      </c>
      <c r="C35" s="131" t="s">
        <v>40</v>
      </c>
      <c r="D35" s="132"/>
      <c r="E35" s="132"/>
      <c r="F35" s="132"/>
      <c r="G35" s="133"/>
      <c r="H35" s="60" t="s">
        <v>14</v>
      </c>
      <c r="I35" s="70">
        <v>4</v>
      </c>
      <c r="J35" s="78">
        <v>173.18</v>
      </c>
      <c r="K35" s="82">
        <f t="shared" ref="K35:K39" si="6">J35*I35</f>
        <v>692.72</v>
      </c>
      <c r="L35" s="110"/>
      <c r="N35" s="78"/>
    </row>
    <row r="36" spans="2:14" s="77" customFormat="1" ht="21" customHeight="1">
      <c r="B36" s="54" t="s">
        <v>15</v>
      </c>
      <c r="C36" s="134" t="s">
        <v>41</v>
      </c>
      <c r="D36" s="132"/>
      <c r="E36" s="132"/>
      <c r="F36" s="132"/>
      <c r="G36" s="133"/>
      <c r="H36" s="60"/>
      <c r="I36" s="70"/>
      <c r="J36" s="78"/>
      <c r="K36" s="82"/>
      <c r="L36" s="110"/>
      <c r="N36" s="78"/>
    </row>
    <row r="37" spans="2:14" s="77" customFormat="1" ht="21" customHeight="1">
      <c r="B37" s="54">
        <v>10107</v>
      </c>
      <c r="C37" s="131" t="s">
        <v>42</v>
      </c>
      <c r="D37" s="132"/>
      <c r="E37" s="132"/>
      <c r="F37" s="132"/>
      <c r="G37" s="133"/>
      <c r="H37" s="60" t="s">
        <v>18</v>
      </c>
      <c r="I37" s="70">
        <v>5</v>
      </c>
      <c r="J37" s="78">
        <v>83.13</v>
      </c>
      <c r="K37" s="82">
        <f t="shared" si="6"/>
        <v>415.65</v>
      </c>
      <c r="L37" s="110"/>
      <c r="N37" s="78"/>
    </row>
    <row r="38" spans="2:14" s="77" customFormat="1" ht="21" customHeight="1">
      <c r="B38" s="54" t="s">
        <v>15</v>
      </c>
      <c r="C38" s="160" t="s">
        <v>43</v>
      </c>
      <c r="D38" s="161"/>
      <c r="E38" s="161"/>
      <c r="F38" s="161"/>
      <c r="G38" s="162"/>
      <c r="H38" s="60"/>
      <c r="I38" s="70"/>
      <c r="J38" s="78"/>
      <c r="K38" s="82"/>
      <c r="L38" s="110"/>
      <c r="N38" s="78"/>
    </row>
    <row r="39" spans="2:14" s="77" customFormat="1" ht="21" customHeight="1">
      <c r="B39" s="54">
        <v>100933</v>
      </c>
      <c r="C39" s="131" t="s">
        <v>44</v>
      </c>
      <c r="D39" s="132"/>
      <c r="E39" s="132"/>
      <c r="F39" s="132"/>
      <c r="G39" s="133"/>
      <c r="H39" s="60" t="s">
        <v>26</v>
      </c>
      <c r="I39" s="70">
        <v>56</v>
      </c>
      <c r="J39" s="78">
        <v>52.28</v>
      </c>
      <c r="K39" s="82">
        <f t="shared" si="6"/>
        <v>2927.6800000000003</v>
      </c>
      <c r="L39" s="110"/>
      <c r="N39" s="78"/>
    </row>
    <row r="40" spans="2:14" s="77" customFormat="1" ht="21" customHeight="1">
      <c r="B40" s="54" t="s">
        <v>15</v>
      </c>
      <c r="C40" s="134" t="s">
        <v>45</v>
      </c>
      <c r="D40" s="132"/>
      <c r="E40" s="132"/>
      <c r="F40" s="132"/>
      <c r="G40" s="133"/>
      <c r="H40" s="60"/>
      <c r="I40" s="70"/>
      <c r="J40" s="78"/>
      <c r="K40" s="82"/>
      <c r="L40" s="110"/>
      <c r="N40" s="78"/>
    </row>
    <row r="41" spans="2:14" s="77" customFormat="1" ht="21" customHeight="1">
      <c r="B41" s="54">
        <v>170242</v>
      </c>
      <c r="C41" s="131" t="s">
        <v>46</v>
      </c>
      <c r="D41" s="132"/>
      <c r="E41" s="132"/>
      <c r="F41" s="132"/>
      <c r="G41" s="133"/>
      <c r="H41" s="60" t="s">
        <v>18</v>
      </c>
      <c r="I41" s="70">
        <v>3.6</v>
      </c>
      <c r="J41" s="77">
        <v>471.95</v>
      </c>
      <c r="K41" s="82">
        <f>J41*I41</f>
        <v>1699.02</v>
      </c>
      <c r="L41" s="110"/>
      <c r="N41" s="78"/>
    </row>
    <row r="42" spans="2:14" s="77" customFormat="1" ht="21" customHeight="1">
      <c r="B42" s="54" t="s">
        <v>15</v>
      </c>
      <c r="C42" s="134" t="s">
        <v>47</v>
      </c>
      <c r="D42" s="132"/>
      <c r="E42" s="132"/>
      <c r="F42" s="132"/>
      <c r="G42" s="133"/>
      <c r="H42" s="60"/>
      <c r="I42" s="70"/>
      <c r="K42" s="82"/>
      <c r="L42" s="110"/>
      <c r="N42" s="78"/>
    </row>
    <row r="43" spans="2:14" s="77" customFormat="1" ht="21" customHeight="1">
      <c r="B43" s="101">
        <v>80274</v>
      </c>
      <c r="C43" s="152" t="s">
        <v>48</v>
      </c>
      <c r="D43" s="153"/>
      <c r="E43" s="153"/>
      <c r="F43" s="153"/>
      <c r="G43" s="154"/>
      <c r="H43" s="107" t="s">
        <v>14</v>
      </c>
      <c r="I43" s="111">
        <v>1.4</v>
      </c>
      <c r="J43" s="77">
        <v>91.46</v>
      </c>
      <c r="K43" s="82">
        <f>J43*I43</f>
        <v>128.04399999999998</v>
      </c>
      <c r="L43" s="110"/>
      <c r="N43" s="78"/>
    </row>
    <row r="44" spans="2:14" s="77" customFormat="1" ht="21" customHeight="1">
      <c r="B44" s="101" t="s">
        <v>15</v>
      </c>
      <c r="C44" s="155" t="s">
        <v>49</v>
      </c>
      <c r="D44" s="153"/>
      <c r="E44" s="153"/>
      <c r="F44" s="153"/>
      <c r="G44" s="154"/>
      <c r="H44" s="107"/>
      <c r="I44" s="111"/>
      <c r="K44" s="82"/>
      <c r="L44" s="110"/>
      <c r="N44" s="78"/>
    </row>
    <row r="45" spans="2:14" s="77" customFormat="1" ht="21" customHeight="1">
      <c r="B45" s="102"/>
      <c r="C45" s="156"/>
      <c r="D45" s="157"/>
      <c r="E45" s="157"/>
      <c r="F45" s="157"/>
      <c r="G45" s="158"/>
      <c r="H45" s="108"/>
      <c r="I45" s="112"/>
      <c r="J45" s="78"/>
      <c r="K45" s="82"/>
      <c r="L45" s="110"/>
      <c r="N45" s="78"/>
    </row>
    <row r="46" spans="2:14">
      <c r="K46" s="113">
        <f>SUM(K10:K45)</f>
        <v>41931.171999999999</v>
      </c>
    </row>
    <row r="47" spans="2:14" ht="15">
      <c r="I47" s="22" t="s">
        <v>50</v>
      </c>
      <c r="K47" s="47">
        <f>SUM(K46*1.25)</f>
        <v>52413.964999999997</v>
      </c>
    </row>
    <row r="48" spans="2:14" ht="15">
      <c r="C48" s="159" t="s">
        <v>51</v>
      </c>
      <c r="D48" s="159"/>
      <c r="E48" s="159"/>
      <c r="F48" s="159"/>
      <c r="G48" s="159"/>
      <c r="I48" s="22"/>
      <c r="K48" s="47"/>
    </row>
    <row r="49" spans="2:11">
      <c r="B49" s="23">
        <v>170176</v>
      </c>
      <c r="C49" s="140" t="s">
        <v>25</v>
      </c>
      <c r="D49" s="141"/>
      <c r="E49" s="141"/>
      <c r="F49" s="141"/>
      <c r="G49" s="142"/>
      <c r="H49" s="40" t="s">
        <v>26</v>
      </c>
      <c r="I49" s="48">
        <v>70</v>
      </c>
      <c r="J49" s="49">
        <v>288.42</v>
      </c>
      <c r="K49" s="50">
        <f>J49*I49</f>
        <v>20189.400000000001</v>
      </c>
    </row>
    <row r="50" spans="2:11">
      <c r="B50" s="23" t="s">
        <v>15</v>
      </c>
      <c r="C50" s="143" t="s">
        <v>27</v>
      </c>
      <c r="D50" s="141"/>
      <c r="E50" s="141"/>
      <c r="F50" s="141"/>
      <c r="G50" s="142"/>
      <c r="H50" s="40"/>
      <c r="I50" s="48"/>
      <c r="J50" s="49"/>
      <c r="K50" s="50"/>
    </row>
    <row r="51" spans="2:11" ht="15">
      <c r="I51" s="22"/>
      <c r="K51" s="47"/>
    </row>
    <row r="52" spans="2:11" ht="12" customHeight="1">
      <c r="B52" s="149" t="s">
        <v>52</v>
      </c>
      <c r="C52" s="149"/>
      <c r="D52" s="149"/>
      <c r="E52" s="149"/>
      <c r="F52" s="149"/>
      <c r="G52" s="149"/>
      <c r="H52" s="149"/>
      <c r="I52" s="149"/>
      <c r="J52" s="149"/>
      <c r="K52" s="149"/>
    </row>
    <row r="53" spans="2:11" ht="12" customHeight="1">
      <c r="K53" s="114"/>
    </row>
    <row r="54" spans="2:11" ht="12" customHeight="1">
      <c r="B54" s="149"/>
      <c r="C54" s="149"/>
      <c r="D54" s="149"/>
      <c r="E54" s="149"/>
      <c r="F54" s="149"/>
      <c r="G54" s="149"/>
      <c r="H54" s="149"/>
      <c r="I54" s="149"/>
    </row>
    <row r="55" spans="2:11" ht="12" customHeight="1">
      <c r="B55" s="149"/>
      <c r="C55" s="149"/>
      <c r="D55" s="149"/>
      <c r="E55" s="149"/>
      <c r="F55" s="149"/>
      <c r="G55" s="149"/>
      <c r="H55" s="149"/>
      <c r="I55" s="149"/>
    </row>
    <row r="56" spans="2:11" ht="12" customHeight="1"/>
    <row r="57" spans="2:11" ht="12" customHeight="1"/>
  </sheetData>
  <mergeCells count="53">
    <mergeCell ref="B2:C4"/>
    <mergeCell ref="C8:G9"/>
    <mergeCell ref="B54:I55"/>
    <mergeCell ref="C50:G50"/>
    <mergeCell ref="B52:K52"/>
    <mergeCell ref="B8:B9"/>
    <mergeCell ref="H8:H9"/>
    <mergeCell ref="I8:I9"/>
    <mergeCell ref="C43:G43"/>
    <mergeCell ref="C44:G44"/>
    <mergeCell ref="C45:G45"/>
    <mergeCell ref="C48:G48"/>
    <mergeCell ref="C49:G49"/>
    <mergeCell ref="C38:G38"/>
    <mergeCell ref="C39:G39"/>
    <mergeCell ref="C40:G40"/>
    <mergeCell ref="C41:G41"/>
    <mergeCell ref="C42:G42"/>
    <mergeCell ref="C33:G33"/>
    <mergeCell ref="C34:G34"/>
    <mergeCell ref="C35:G35"/>
    <mergeCell ref="C36:G36"/>
    <mergeCell ref="C37:G37"/>
    <mergeCell ref="C28:G28"/>
    <mergeCell ref="C29:G29"/>
    <mergeCell ref="C30:G30"/>
    <mergeCell ref="C31:G31"/>
    <mergeCell ref="C32:G32"/>
    <mergeCell ref="C23:G23"/>
    <mergeCell ref="C24:G24"/>
    <mergeCell ref="C25:G25"/>
    <mergeCell ref="C26:G26"/>
    <mergeCell ref="C27:G27"/>
    <mergeCell ref="C18:G18"/>
    <mergeCell ref="C19:G19"/>
    <mergeCell ref="C20:G20"/>
    <mergeCell ref="C21:G21"/>
    <mergeCell ref="C22:G22"/>
    <mergeCell ref="C13:G13"/>
    <mergeCell ref="C14:G14"/>
    <mergeCell ref="C15:G15"/>
    <mergeCell ref="C16:G16"/>
    <mergeCell ref="C17:G17"/>
    <mergeCell ref="H5:I5"/>
    <mergeCell ref="H6:I6"/>
    <mergeCell ref="C10:G10"/>
    <mergeCell ref="C11:G11"/>
    <mergeCell ref="C12:G12"/>
    <mergeCell ref="D2:F2"/>
    <mergeCell ref="G2:I2"/>
    <mergeCell ref="D3:F3"/>
    <mergeCell ref="G3:I3"/>
    <mergeCell ref="G4:I4"/>
  </mergeCells>
  <printOptions horizontalCentered="1"/>
  <pageMargins left="0.39305555555555599" right="0.118055555555556" top="0.118055555555556" bottom="0.118055555555556" header="0.51180555555555596" footer="0.51180555555555596"/>
  <pageSetup paperSize="9" scale="68" firstPageNumber="0" fitToHeight="0" orientation="portrait" useFirstPageNumber="1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5"/>
  <sheetViews>
    <sheetView showGridLines="0" tabSelected="1" topLeftCell="A38" zoomScale="80" zoomScaleNormal="80" workbookViewId="0">
      <selection activeCell="B61" sqref="B61:K70"/>
    </sheetView>
  </sheetViews>
  <sheetFormatPr defaultColWidth="9.109375" defaultRowHeight="13.2"/>
  <cols>
    <col min="1" max="1" width="9.109375" style="2"/>
    <col min="2" max="2" width="13.88671875" style="3" customWidth="1"/>
    <col min="3" max="3" width="100.6640625" style="4" customWidth="1"/>
    <col min="4" max="4" width="12.6640625" style="3" customWidth="1"/>
    <col min="5" max="7" width="12.6640625" style="5" customWidth="1"/>
    <col min="8" max="10" width="9.109375" style="2"/>
    <col min="11" max="11" width="11" style="2"/>
    <col min="12" max="16384" width="9.109375" style="2"/>
  </cols>
  <sheetData>
    <row r="1" spans="2:7" ht="15" customHeight="1"/>
    <row r="2" spans="2:7" ht="15" customHeight="1"/>
    <row r="3" spans="2:7" ht="15" customHeight="1">
      <c r="B3" s="51"/>
      <c r="C3" s="163" t="s">
        <v>53</v>
      </c>
      <c r="D3" s="163"/>
      <c r="E3" s="163"/>
      <c r="F3" s="163"/>
      <c r="G3" s="163"/>
    </row>
    <row r="4" spans="2:7" ht="15" customHeight="1">
      <c r="B4" s="52"/>
      <c r="C4" s="163" t="s">
        <v>54</v>
      </c>
      <c r="D4" s="163"/>
      <c r="E4" s="163"/>
      <c r="F4" s="163"/>
      <c r="G4" s="163"/>
    </row>
    <row r="5" spans="2:7" ht="15" customHeight="1">
      <c r="B5" s="175" t="s">
        <v>81</v>
      </c>
      <c r="C5" s="176"/>
      <c r="D5" s="176"/>
      <c r="E5" s="176"/>
      <c r="F5" s="176"/>
      <c r="G5" s="177"/>
    </row>
    <row r="6" spans="2:7" ht="15" customHeight="1">
      <c r="B6" s="178"/>
      <c r="C6" s="179"/>
      <c r="D6" s="179"/>
      <c r="E6" s="179"/>
      <c r="F6" s="179"/>
      <c r="G6" s="180"/>
    </row>
    <row r="7" spans="2:7" s="1" customFormat="1" ht="15" customHeight="1">
      <c r="B7" s="53" t="s">
        <v>55</v>
      </c>
      <c r="C7" s="7" t="s">
        <v>56</v>
      </c>
      <c r="D7" s="7" t="s">
        <v>57</v>
      </c>
      <c r="E7" s="68" t="s">
        <v>58</v>
      </c>
      <c r="F7" s="68" t="s">
        <v>59</v>
      </c>
      <c r="G7" s="69" t="s">
        <v>60</v>
      </c>
    </row>
    <row r="8" spans="2:7" s="1" customFormat="1" ht="15" customHeight="1">
      <c r="B8" s="12"/>
      <c r="C8" s="164" t="s">
        <v>61</v>
      </c>
      <c r="D8" s="165"/>
      <c r="E8" s="165"/>
      <c r="F8" s="165"/>
      <c r="G8" s="166"/>
    </row>
    <row r="9" spans="2:7" s="1" customFormat="1" ht="15" customHeight="1">
      <c r="B9" s="54">
        <f>ORÇ!B11</f>
        <v>10108</v>
      </c>
      <c r="C9" s="55" t="str">
        <f>ORÇ!C11</f>
        <v>1-LIMPEZA MANUAL GERAL INCLUSIVE REMOÇÃO DE COBERTURA VEGETAL - TRONCO ATÉ 10CM - SEM TRANSPORTE</v>
      </c>
      <c r="D9" s="56" t="s">
        <v>14</v>
      </c>
      <c r="E9" s="70">
        <v>136</v>
      </c>
      <c r="F9" s="71"/>
      <c r="G9" s="72"/>
    </row>
    <row r="10" spans="2:7" s="1" customFormat="1" ht="15" customHeight="1">
      <c r="B10" s="57" t="str">
        <f>ORÇ!B12</f>
        <v>EDIF</v>
      </c>
      <c r="C10" s="58"/>
      <c r="D10" s="9"/>
      <c r="E10" s="73"/>
      <c r="F10" s="74" t="s">
        <v>62</v>
      </c>
      <c r="G10" s="75">
        <f>SUM(G9:G9)</f>
        <v>0</v>
      </c>
    </row>
    <row r="11" spans="2:7" ht="15" customHeight="1">
      <c r="B11" s="12"/>
      <c r="C11" s="131"/>
      <c r="D11" s="167"/>
      <c r="E11" s="167"/>
      <c r="F11" s="167"/>
      <c r="G11" s="168"/>
    </row>
    <row r="12" spans="2:7" ht="15" customHeight="1">
      <c r="B12" s="54">
        <f>ORÇ!B13</f>
        <v>10401</v>
      </c>
      <c r="C12" s="55" t="str">
        <f>ORÇ!C13</f>
        <v>2-ESCAVAÇÃO MANUAL,  PROFUNDIDADE IGUAL OU INFERIOR A 1,50M</v>
      </c>
      <c r="D12" s="56" t="s">
        <v>18</v>
      </c>
      <c r="E12" s="70">
        <v>5</v>
      </c>
      <c r="F12" s="76"/>
      <c r="G12" s="72"/>
    </row>
    <row r="13" spans="2:7" s="1" customFormat="1" ht="15" customHeight="1">
      <c r="B13" s="12"/>
      <c r="C13" s="58"/>
      <c r="D13" s="9"/>
      <c r="E13" s="73"/>
      <c r="F13" s="74" t="s">
        <v>62</v>
      </c>
      <c r="G13" s="75">
        <f>SUM(G12:G12)</f>
        <v>0</v>
      </c>
    </row>
    <row r="14" spans="2:7" s="1" customFormat="1" ht="15" customHeight="1">
      <c r="B14" s="12"/>
      <c r="C14" s="169" t="s">
        <v>63</v>
      </c>
      <c r="D14" s="170"/>
      <c r="E14" s="170"/>
      <c r="F14" s="170"/>
      <c r="G14" s="171"/>
    </row>
    <row r="15" spans="2:7" s="1" customFormat="1" ht="15" customHeight="1">
      <c r="B15" s="54">
        <f>ORÇ!B16</f>
        <v>10415</v>
      </c>
      <c r="C15" s="59" t="str">
        <f>ORÇ!C16</f>
        <v>3-LASTRO DE BRITA</v>
      </c>
      <c r="D15" s="60" t="s">
        <v>18</v>
      </c>
      <c r="E15" s="70">
        <v>1.5</v>
      </c>
      <c r="F15" s="77"/>
      <c r="G15" s="72"/>
    </row>
    <row r="16" spans="2:7" s="1" customFormat="1" ht="15" customHeight="1">
      <c r="B16" s="8" t="s">
        <v>15</v>
      </c>
      <c r="C16" s="58"/>
      <c r="D16" s="9"/>
      <c r="E16" s="73"/>
      <c r="F16" s="74" t="s">
        <v>62</v>
      </c>
      <c r="G16" s="75">
        <f>SUM(G15:G15)</f>
        <v>0</v>
      </c>
    </row>
    <row r="17" spans="2:7" s="1" customFormat="1" ht="15" customHeight="1">
      <c r="B17" s="12"/>
      <c r="C17" s="131"/>
      <c r="D17" s="167"/>
      <c r="E17" s="167"/>
      <c r="F17" s="167"/>
      <c r="G17" s="168"/>
    </row>
    <row r="18" spans="2:7" s="1" customFormat="1" ht="15" customHeight="1">
      <c r="B18" s="54">
        <f>ORÇ!B18</f>
        <v>10416</v>
      </c>
      <c r="C18" s="59" t="str">
        <f>ORÇ!C18</f>
        <v>4-LASTRO DE CONCRETO, 150KG CIM/M3</v>
      </c>
      <c r="D18" s="60" t="s">
        <v>18</v>
      </c>
      <c r="E18" s="70">
        <v>17.5</v>
      </c>
      <c r="F18" s="77"/>
      <c r="G18" s="72"/>
    </row>
    <row r="19" spans="2:7" s="1" customFormat="1" ht="15" customHeight="1">
      <c r="B19" s="8" t="s">
        <v>64</v>
      </c>
      <c r="C19" s="58"/>
      <c r="D19" s="9"/>
      <c r="E19" s="73"/>
      <c r="F19" s="74" t="s">
        <v>62</v>
      </c>
      <c r="G19" s="75">
        <f>SUM(G18:G18)</f>
        <v>0</v>
      </c>
    </row>
    <row r="20" spans="2:7" s="1" customFormat="1" ht="15" customHeight="1">
      <c r="B20" s="12"/>
      <c r="C20" s="131"/>
      <c r="D20" s="167"/>
      <c r="E20" s="167"/>
      <c r="F20" s="167"/>
      <c r="G20" s="168"/>
    </row>
    <row r="21" spans="2:7" s="1" customFormat="1" ht="15" customHeight="1">
      <c r="B21" s="54">
        <f>ORÇ!B20</f>
        <v>170176</v>
      </c>
      <c r="C21" s="59" t="str">
        <f>ORÇ!C20</f>
        <v>5-FV.08 - MURETA DE BLOCOS DE CONCRETO</v>
      </c>
      <c r="D21" s="60" t="s">
        <v>26</v>
      </c>
      <c r="E21" s="70">
        <v>70</v>
      </c>
      <c r="F21" s="77"/>
      <c r="G21" s="72"/>
    </row>
    <row r="22" spans="2:7" s="1" customFormat="1" ht="15" customHeight="1">
      <c r="B22" s="57" t="str">
        <f>ORÇ!B21</f>
        <v>EDIF</v>
      </c>
      <c r="C22" s="58"/>
      <c r="D22" s="9"/>
      <c r="E22" s="73"/>
      <c r="F22" s="74" t="s">
        <v>62</v>
      </c>
      <c r="G22" s="75">
        <f>SUM(G21:G21)</f>
        <v>0</v>
      </c>
    </row>
    <row r="23" spans="2:7" s="1" customFormat="1" ht="15" customHeight="1">
      <c r="B23" s="12"/>
      <c r="C23" s="131"/>
      <c r="D23" s="167"/>
      <c r="E23" s="167"/>
      <c r="F23" s="167"/>
      <c r="G23" s="168"/>
    </row>
    <row r="24" spans="2:7" s="1" customFormat="1" ht="15" customHeight="1">
      <c r="B24" s="54">
        <f>ORÇ!B22</f>
        <v>110201</v>
      </c>
      <c r="C24" s="55" t="str">
        <f>ORÇ!C22</f>
        <v>6-CHAPISCO COMUM - ARGAMASSA DE CIMENTO E AREIA 1:3</v>
      </c>
      <c r="D24" s="60" t="s">
        <v>14</v>
      </c>
      <c r="E24" s="70">
        <v>105</v>
      </c>
      <c r="F24" s="77"/>
      <c r="G24" s="72"/>
    </row>
    <row r="25" spans="2:7" s="1" customFormat="1" ht="15" customHeight="1">
      <c r="B25" s="8" t="s">
        <v>15</v>
      </c>
      <c r="C25" s="58"/>
      <c r="D25" s="9"/>
      <c r="E25" s="73"/>
      <c r="F25" s="74" t="s">
        <v>62</v>
      </c>
      <c r="G25" s="75">
        <f>SUM(G24:G24)</f>
        <v>0</v>
      </c>
    </row>
    <row r="26" spans="2:7" s="1" customFormat="1" ht="15" customHeight="1">
      <c r="B26" s="12"/>
      <c r="C26" s="131"/>
      <c r="D26" s="161"/>
      <c r="E26" s="161"/>
      <c r="F26" s="161"/>
      <c r="G26" s="162"/>
    </row>
    <row r="27" spans="2:7" s="1" customFormat="1" ht="15" customHeight="1">
      <c r="B27" s="54">
        <f>ORÇ!B24</f>
        <v>110208</v>
      </c>
      <c r="C27" s="55" t="str">
        <f>ORÇ!C24</f>
        <v>7-EMBOÇO INTERNO - ARGAMASSA MISTA DE CIMENTO, CAL E AREIA 1:4/12</v>
      </c>
      <c r="D27" s="60" t="s">
        <v>14</v>
      </c>
      <c r="E27" s="70">
        <v>105</v>
      </c>
      <c r="F27" s="78"/>
      <c r="G27" s="72"/>
    </row>
    <row r="28" spans="2:7" s="1" customFormat="1" ht="15" customHeight="1">
      <c r="B28" s="57" t="str">
        <f>ORÇ!B25</f>
        <v>EDIF</v>
      </c>
      <c r="C28" s="58"/>
      <c r="D28" s="9"/>
      <c r="E28" s="73"/>
      <c r="F28" s="74" t="s">
        <v>62</v>
      </c>
      <c r="G28" s="75">
        <f>SUM(G27:G27)</f>
        <v>0</v>
      </c>
    </row>
    <row r="29" spans="2:7" s="1" customFormat="1" ht="15" customHeight="1">
      <c r="B29" s="61"/>
      <c r="C29" s="58"/>
      <c r="D29" s="62"/>
      <c r="E29" s="79"/>
      <c r="F29" s="80"/>
      <c r="G29" s="75"/>
    </row>
    <row r="30" spans="2:7" s="1" customFormat="1" ht="15" customHeight="1">
      <c r="B30" s="54">
        <f>ORÇ!B26</f>
        <v>40150</v>
      </c>
      <c r="C30" s="55" t="str">
        <f>ORÇ!C26</f>
        <v>8-BLOCOS VAZADOS DE CONCRETO APARENTE - 09CM</v>
      </c>
      <c r="D30" s="60" t="s">
        <v>14</v>
      </c>
      <c r="E30" s="70">
        <v>7.5</v>
      </c>
      <c r="F30" s="81"/>
      <c r="G30" s="72"/>
    </row>
    <row r="31" spans="2:7" s="1" customFormat="1" ht="15" customHeight="1">
      <c r="B31" s="57" t="str">
        <f>ORÇ!B27</f>
        <v>EDIF</v>
      </c>
      <c r="C31" s="58"/>
      <c r="D31" s="9"/>
      <c r="E31" s="73"/>
      <c r="F31" s="74" t="s">
        <v>62</v>
      </c>
      <c r="G31" s="75">
        <f>SUM(G30:G30)</f>
        <v>0</v>
      </c>
    </row>
    <row r="32" spans="2:7" s="1" customFormat="1" ht="15" customHeight="1">
      <c r="B32" s="12"/>
      <c r="C32" s="169" t="s">
        <v>65</v>
      </c>
      <c r="D32" s="170"/>
      <c r="E32" s="170"/>
      <c r="F32" s="170"/>
      <c r="G32" s="171"/>
    </row>
    <row r="33" spans="2:7" s="1" customFormat="1" ht="15" customHeight="1">
      <c r="B33" s="54">
        <f>ORÇ!B29</f>
        <v>10448</v>
      </c>
      <c r="C33" s="59" t="str">
        <f>ORÇ!C29</f>
        <v>9-CAIXA DE LIGAÇÃO OU INSPEÇÃO - ESCAVAÇÃO E APILOAMENTO</v>
      </c>
      <c r="D33" s="60" t="s">
        <v>18</v>
      </c>
      <c r="E33" s="70">
        <v>6.4</v>
      </c>
      <c r="F33" s="78"/>
      <c r="G33" s="72"/>
    </row>
    <row r="34" spans="2:7" s="1" customFormat="1" ht="15" customHeight="1">
      <c r="B34" s="57" t="s">
        <v>15</v>
      </c>
      <c r="C34" s="58"/>
      <c r="D34" s="9"/>
      <c r="E34" s="73"/>
      <c r="F34" s="74" t="s">
        <v>62</v>
      </c>
      <c r="G34" s="75">
        <f>SUM(G33:G33)</f>
        <v>0</v>
      </c>
    </row>
    <row r="35" spans="2:7" s="1" customFormat="1" ht="15" customHeight="1">
      <c r="B35" s="12"/>
      <c r="C35" s="131"/>
      <c r="D35" s="167"/>
      <c r="E35" s="167"/>
      <c r="F35" s="167"/>
      <c r="G35" s="168"/>
    </row>
    <row r="36" spans="2:7" s="1" customFormat="1" ht="15" customHeight="1">
      <c r="B36" s="54">
        <f>ORÇ!B31</f>
        <v>10449</v>
      </c>
      <c r="C36" s="55" t="str">
        <f>ORÇ!C31</f>
        <v>10-CAIXA DE LIGAÇÃO OU INSPEÇÃO - LASTRO DE CONCRETO (FUNDO)</v>
      </c>
      <c r="D36" s="60" t="s">
        <v>18</v>
      </c>
      <c r="E36" s="70">
        <v>0.4</v>
      </c>
      <c r="F36" s="77"/>
      <c r="G36" s="72"/>
    </row>
    <row r="37" spans="2:7" s="1" customFormat="1" ht="15" customHeight="1">
      <c r="B37" s="57" t="str">
        <f>ORÇ!B30</f>
        <v>EDIF</v>
      </c>
      <c r="C37" s="58"/>
      <c r="D37" s="9"/>
      <c r="E37" s="73"/>
      <c r="F37" s="74" t="s">
        <v>62</v>
      </c>
      <c r="G37" s="75">
        <f>SUM(G36:G36)</f>
        <v>0</v>
      </c>
    </row>
    <row r="38" spans="2:7" s="1" customFormat="1" ht="15" customHeight="1">
      <c r="B38" s="12"/>
      <c r="C38" s="131"/>
      <c r="D38" s="167"/>
      <c r="E38" s="167"/>
      <c r="F38" s="167"/>
      <c r="G38" s="168"/>
    </row>
    <row r="39" spans="2:7" s="1" customFormat="1" ht="15" customHeight="1">
      <c r="B39" s="54">
        <f>ORÇ!B33</f>
        <v>10451</v>
      </c>
      <c r="C39" s="55" t="str">
        <f>ORÇ!C33</f>
        <v>11-CAIXA DE LIGAÇÃO OU INSPEÇÃO - ALVENARIA DE 1 TIJOLO, REVESTIDA</v>
      </c>
      <c r="D39" s="60" t="s">
        <v>14</v>
      </c>
      <c r="E39" s="70">
        <v>17.2</v>
      </c>
      <c r="F39" s="77"/>
      <c r="G39" s="72"/>
    </row>
    <row r="40" spans="2:7" s="1" customFormat="1" ht="15" customHeight="1">
      <c r="B40" s="57" t="str">
        <f>ORÇ!B32</f>
        <v>EDIF</v>
      </c>
      <c r="C40" s="58"/>
      <c r="D40" s="9"/>
      <c r="E40" s="73"/>
      <c r="F40" s="74" t="s">
        <v>62</v>
      </c>
      <c r="G40" s="75">
        <f>SUM(G39:G39)</f>
        <v>0</v>
      </c>
    </row>
    <row r="41" spans="2:7" s="1" customFormat="1" ht="15" customHeight="1">
      <c r="B41" s="12"/>
      <c r="C41" s="131"/>
      <c r="D41" s="167"/>
      <c r="E41" s="167"/>
      <c r="F41" s="167"/>
      <c r="G41" s="168"/>
    </row>
    <row r="42" spans="2:7" s="1" customFormat="1" ht="15" customHeight="1">
      <c r="B42" s="54">
        <f>ORÇ!B35</f>
        <v>10452</v>
      </c>
      <c r="C42" s="55" t="str">
        <f>ORÇ!C35</f>
        <v>12-CAIXA DE LIGAÇÃO OU INSPEÇÃO - TAMPA DE CONCRETO</v>
      </c>
      <c r="D42" s="60" t="s">
        <v>14</v>
      </c>
      <c r="E42" s="70">
        <v>4</v>
      </c>
      <c r="F42" s="77"/>
      <c r="G42" s="72"/>
    </row>
    <row r="43" spans="2:7" s="1" customFormat="1" ht="15" customHeight="1">
      <c r="B43" s="57" t="str">
        <f>ORÇ!B32</f>
        <v>EDIF</v>
      </c>
      <c r="C43" s="58"/>
      <c r="D43" s="9"/>
      <c r="E43" s="73"/>
      <c r="F43" s="74" t="s">
        <v>62</v>
      </c>
      <c r="G43" s="75">
        <f>SUM(G42:G42)</f>
        <v>0</v>
      </c>
    </row>
    <row r="44" spans="2:7" s="1" customFormat="1" ht="15" customHeight="1">
      <c r="B44" s="12"/>
      <c r="C44" s="131"/>
      <c r="D44" s="167"/>
      <c r="E44" s="167"/>
      <c r="F44" s="167"/>
      <c r="G44" s="168"/>
    </row>
    <row r="45" spans="2:7" s="1" customFormat="1" ht="15" customHeight="1">
      <c r="B45" s="54">
        <f>ORÇ!B37</f>
        <v>10107</v>
      </c>
      <c r="C45" s="55" t="str">
        <f>ORÇ!C37</f>
        <v>13-REMOÇÃO DE ENTULHO COM CAÇAMBA METÁLICA, INCLUSIVE CARGA MANUAL E DESCARGA EM BOTA-FORA</v>
      </c>
      <c r="D45" s="60" t="s">
        <v>18</v>
      </c>
      <c r="E45" s="70">
        <v>5</v>
      </c>
      <c r="F45" s="77"/>
      <c r="G45" s="72"/>
    </row>
    <row r="46" spans="2:7" s="1" customFormat="1" ht="15" customHeight="1">
      <c r="B46" s="57" t="str">
        <f>ORÇ!B34</f>
        <v>EDIF</v>
      </c>
      <c r="C46" s="58"/>
      <c r="D46" s="9"/>
      <c r="E46" s="73"/>
      <c r="F46" s="74" t="s">
        <v>62</v>
      </c>
      <c r="G46" s="75">
        <f>SUM(G45:G45)</f>
        <v>0</v>
      </c>
    </row>
    <row r="47" spans="2:7" s="1" customFormat="1" ht="15" customHeight="1">
      <c r="B47" s="54"/>
      <c r="C47" s="131"/>
      <c r="D47" s="167"/>
      <c r="E47" s="167"/>
      <c r="F47" s="167"/>
      <c r="G47" s="168"/>
    </row>
    <row r="48" spans="2:7" s="1" customFormat="1" ht="15" customHeight="1">
      <c r="B48" s="63">
        <f>ORÇ!B39</f>
        <v>100933</v>
      </c>
      <c r="C48" s="55" t="str">
        <f>ORÇ!C39</f>
        <v>14-TUBO DE PVC RÍGIDO, PONTA E BOLSA (LINHA ESGOTO) - 100MM (4")</v>
      </c>
      <c r="D48" s="60" t="s">
        <v>26</v>
      </c>
      <c r="E48" s="70">
        <v>56</v>
      </c>
      <c r="F48" s="78"/>
      <c r="G48" s="72"/>
    </row>
    <row r="49" spans="2:11" s="1" customFormat="1" ht="15" customHeight="1">
      <c r="B49" s="57" t="s">
        <v>15</v>
      </c>
      <c r="C49" s="58"/>
      <c r="D49" s="9"/>
      <c r="E49" s="73"/>
      <c r="F49" s="74" t="s">
        <v>62</v>
      </c>
      <c r="G49" s="75">
        <f>SUM(G48:G48)</f>
        <v>0</v>
      </c>
    </row>
    <row r="50" spans="2:11" s="1" customFormat="1" ht="15" customHeight="1">
      <c r="B50" s="54"/>
      <c r="C50" s="172"/>
      <c r="D50" s="173"/>
      <c r="E50" s="173"/>
      <c r="F50" s="173"/>
      <c r="G50" s="174"/>
    </row>
    <row r="51" spans="2:11" s="1" customFormat="1" ht="15" customHeight="1">
      <c r="B51" s="63">
        <f>ORÇ!B41</f>
        <v>170242</v>
      </c>
      <c r="C51" s="55" t="str">
        <f>ORÇ!C41</f>
        <v>15-PASSEIO DE CONCRETO, FCK=25MPA, INCLUINDO PREPARO DA CAIXA E LASTRO DE BRITA</v>
      </c>
      <c r="D51" s="60" t="s">
        <v>18</v>
      </c>
      <c r="E51" s="70">
        <v>3.6</v>
      </c>
      <c r="F51" s="82"/>
      <c r="G51" s="72"/>
    </row>
    <row r="52" spans="2:11" s="1" customFormat="1" ht="15" customHeight="1">
      <c r="B52" s="8" t="s">
        <v>15</v>
      </c>
      <c r="C52" s="58"/>
      <c r="D52" s="9"/>
      <c r="E52" s="73"/>
      <c r="F52" s="74" t="s">
        <v>62</v>
      </c>
      <c r="G52" s="75">
        <f>SUM(G51:G51)</f>
        <v>0</v>
      </c>
    </row>
    <row r="53" spans="2:11" s="1" customFormat="1" ht="15" customHeight="1">
      <c r="B53" s="8"/>
      <c r="C53" s="58"/>
      <c r="D53" s="9"/>
      <c r="E53" s="73"/>
      <c r="F53" s="74"/>
      <c r="G53" s="75"/>
    </row>
    <row r="54" spans="2:11" s="1" customFormat="1" ht="15" customHeight="1">
      <c r="B54" s="63">
        <f>ORÇ!B43</f>
        <v>80274</v>
      </c>
      <c r="C54" s="55" t="str">
        <f>ORÇ!C43</f>
        <v>16-EP.06 - GRADE DE PROTEÇÃO EM FERRO REDONDO</v>
      </c>
      <c r="D54" s="60" t="s">
        <v>14</v>
      </c>
      <c r="E54" s="70">
        <v>1.4</v>
      </c>
      <c r="F54" s="82"/>
      <c r="G54" s="72"/>
    </row>
    <row r="55" spans="2:11" s="1" customFormat="1" ht="15" customHeight="1">
      <c r="B55" s="8" t="s">
        <v>15</v>
      </c>
      <c r="C55" s="58"/>
      <c r="D55" s="9"/>
      <c r="E55" s="73"/>
      <c r="F55" s="74" t="s">
        <v>62</v>
      </c>
      <c r="G55" s="75">
        <f>SUM(G54:G54)</f>
        <v>0</v>
      </c>
    </row>
    <row r="56" spans="2:11" s="1" customFormat="1" ht="15" customHeight="1">
      <c r="B56" s="8"/>
      <c r="C56" s="58"/>
      <c r="D56" s="9"/>
      <c r="E56" s="73"/>
      <c r="F56" s="74"/>
      <c r="G56" s="75"/>
    </row>
    <row r="57" spans="2:11" ht="15" customHeight="1">
      <c r="B57" s="57"/>
      <c r="C57" s="58"/>
      <c r="D57" s="9"/>
      <c r="E57" s="73"/>
      <c r="F57" s="74" t="s">
        <v>66</v>
      </c>
      <c r="G57" s="75">
        <f>SUM(G9:G56)/2</f>
        <v>0</v>
      </c>
    </row>
    <row r="58" spans="2:11" ht="15" customHeight="1">
      <c r="B58" s="57"/>
      <c r="C58" s="64"/>
      <c r="D58" s="56"/>
      <c r="E58" s="83"/>
      <c r="F58" s="74" t="s">
        <v>67</v>
      </c>
      <c r="G58" s="75">
        <f>G57*0.25+0.01</f>
        <v>0.01</v>
      </c>
    </row>
    <row r="59" spans="2:11" s="1" customFormat="1" ht="15" customHeight="1">
      <c r="B59" s="65"/>
      <c r="C59" s="66"/>
      <c r="D59" s="67"/>
      <c r="E59" s="84"/>
      <c r="F59" s="85" t="s">
        <v>68</v>
      </c>
      <c r="G59" s="86">
        <f>G57+G58-0.01</f>
        <v>0</v>
      </c>
    </row>
    <row r="60" spans="2:11" s="1" customFormat="1" ht="15" customHeight="1">
      <c r="B60" s="3"/>
      <c r="C60" s="4"/>
      <c r="D60" s="3"/>
      <c r="E60" s="5"/>
      <c r="F60" s="5"/>
      <c r="G60" s="5"/>
    </row>
    <row r="61" spans="2:11" s="1" customFormat="1" ht="20.100000000000001" customHeight="1">
      <c r="B61" s="21"/>
      <c r="C61" s="159"/>
      <c r="D61" s="159"/>
      <c r="E61" s="159"/>
      <c r="F61" s="159"/>
      <c r="G61" s="159"/>
      <c r="H61" s="2"/>
      <c r="I61" s="22"/>
      <c r="J61" s="2"/>
      <c r="K61" s="47"/>
    </row>
    <row r="62" spans="2:11" s="1" customFormat="1" ht="20.100000000000001" customHeight="1">
      <c r="B62" s="23"/>
      <c r="C62" s="24"/>
      <c r="D62" s="40"/>
      <c r="E62" s="48"/>
      <c r="F62" s="40"/>
      <c r="G62" s="48"/>
      <c r="J62" s="87"/>
      <c r="K62" s="88"/>
    </row>
    <row r="63" spans="2:11" ht="20.100000000000001" customHeight="1">
      <c r="B63" s="23"/>
      <c r="C63" s="25"/>
      <c r="D63" s="40"/>
      <c r="E63" s="48"/>
      <c r="F63" s="40"/>
      <c r="G63" s="48"/>
      <c r="J63" s="87"/>
      <c r="K63" s="88"/>
    </row>
    <row r="64" spans="2:11" ht="20.100000000000001" customHeight="1">
      <c r="B64" s="21"/>
      <c r="C64" s="2"/>
      <c r="D64" s="2"/>
      <c r="E64" s="2"/>
      <c r="F64" s="2"/>
      <c r="G64" s="2"/>
      <c r="I64" s="22"/>
      <c r="K64" s="47"/>
    </row>
    <row r="65" spans="2:11">
      <c r="B65" s="149"/>
      <c r="C65" s="149"/>
      <c r="D65" s="149"/>
      <c r="E65" s="149"/>
      <c r="F65" s="149"/>
      <c r="G65" s="149"/>
      <c r="H65" s="149"/>
      <c r="I65" s="149"/>
      <c r="J65" s="149"/>
      <c r="K65" s="149"/>
    </row>
  </sheetData>
  <mergeCells count="19">
    <mergeCell ref="C50:G50"/>
    <mergeCell ref="C61:G61"/>
    <mergeCell ref="B65:K65"/>
    <mergeCell ref="B5:G6"/>
    <mergeCell ref="C35:G35"/>
    <mergeCell ref="C38:G38"/>
    <mergeCell ref="C41:G41"/>
    <mergeCell ref="C44:G44"/>
    <mergeCell ref="C47:G47"/>
    <mergeCell ref="C17:G17"/>
    <mergeCell ref="C20:G20"/>
    <mergeCell ref="C23:G23"/>
    <mergeCell ref="C26:G26"/>
    <mergeCell ref="C32:G32"/>
    <mergeCell ref="C3:G3"/>
    <mergeCell ref="C4:G4"/>
    <mergeCell ref="C8:G8"/>
    <mergeCell ref="C11:G11"/>
    <mergeCell ref="C14:G14"/>
  </mergeCells>
  <printOptions horizontalCentered="1"/>
  <pageMargins left="0.118055555555556" right="0.118055555555556" top="0.235416666666667" bottom="0.118055555555556" header="0.31388888888888899" footer="0.31388888888888899"/>
  <pageSetup paperSize="9" scale="72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K26"/>
  <sheetViews>
    <sheetView showGridLines="0" zoomScale="80" zoomScaleNormal="80" workbookViewId="0">
      <selection activeCell="M13" sqref="M13"/>
    </sheetView>
  </sheetViews>
  <sheetFormatPr defaultColWidth="9" defaultRowHeight="13.2"/>
  <cols>
    <col min="1" max="1" width="2.88671875" style="2" customWidth="1"/>
    <col min="2" max="2" width="10.6640625" style="3" customWidth="1"/>
    <col min="3" max="3" width="42.33203125" style="4" customWidth="1"/>
    <col min="4" max="4" width="15.33203125" style="3" customWidth="1"/>
    <col min="5" max="9" width="15.33203125" style="5" customWidth="1"/>
    <col min="10" max="10" width="9" style="2"/>
    <col min="11" max="11" width="11" style="2"/>
    <col min="12" max="16384" width="9" style="2"/>
  </cols>
  <sheetData>
    <row r="3" spans="2:9" ht="30" customHeight="1">
      <c r="B3" s="6"/>
      <c r="C3" s="181" t="s">
        <v>53</v>
      </c>
      <c r="D3" s="181"/>
      <c r="E3" s="181"/>
      <c r="F3" s="182"/>
      <c r="G3" s="182"/>
      <c r="H3" s="182"/>
      <c r="I3" s="183"/>
    </row>
    <row r="4" spans="2:9" ht="30" customHeight="1">
      <c r="B4" s="8"/>
      <c r="C4" s="184" t="s">
        <v>54</v>
      </c>
      <c r="D4" s="184"/>
      <c r="E4" s="184"/>
      <c r="F4" s="185"/>
      <c r="G4" s="185"/>
      <c r="H4" s="185"/>
      <c r="I4" s="186"/>
    </row>
    <row r="5" spans="2:9" ht="15" customHeight="1">
      <c r="B5" s="189" t="s">
        <v>82</v>
      </c>
      <c r="C5" s="190"/>
      <c r="D5" s="190"/>
      <c r="E5" s="190"/>
      <c r="F5" s="191"/>
      <c r="G5" s="191"/>
      <c r="H5" s="191"/>
      <c r="I5" s="192"/>
    </row>
    <row r="6" spans="2:9" ht="15" customHeight="1">
      <c r="B6" s="189"/>
      <c r="C6" s="190"/>
      <c r="D6" s="190"/>
      <c r="E6" s="190"/>
      <c r="F6" s="191"/>
      <c r="G6" s="191"/>
      <c r="H6" s="191"/>
      <c r="I6" s="192"/>
    </row>
    <row r="7" spans="2:9" ht="15" customHeight="1">
      <c r="B7" s="10"/>
      <c r="C7" s="11"/>
      <c r="D7" s="11"/>
      <c r="E7" s="11"/>
      <c r="F7" s="26"/>
      <c r="G7" s="26"/>
      <c r="H7" s="26" t="s">
        <v>69</v>
      </c>
      <c r="I7" s="41" t="s">
        <v>70</v>
      </c>
    </row>
    <row r="8" spans="2:9" s="1" customFormat="1" ht="20.100000000000001" customHeight="1">
      <c r="B8" s="12" t="s">
        <v>55</v>
      </c>
      <c r="C8" s="9" t="s">
        <v>56</v>
      </c>
      <c r="D8" s="13" t="s">
        <v>71</v>
      </c>
      <c r="E8" s="13" t="s">
        <v>72</v>
      </c>
      <c r="F8" s="13" t="s">
        <v>73</v>
      </c>
      <c r="G8" s="13" t="s">
        <v>74</v>
      </c>
      <c r="H8" s="13" t="s">
        <v>75</v>
      </c>
      <c r="I8" s="42" t="s">
        <v>76</v>
      </c>
    </row>
    <row r="9" spans="2:9" s="1" customFormat="1" ht="15" customHeight="1">
      <c r="B9" s="193">
        <v>1</v>
      </c>
      <c r="C9" s="198" t="s">
        <v>12</v>
      </c>
      <c r="D9" s="15">
        <f>(H10/1)</f>
        <v>6135.2374999999993</v>
      </c>
      <c r="E9" s="15"/>
      <c r="F9" s="27"/>
      <c r="G9" s="27"/>
      <c r="H9" s="27"/>
      <c r="I9" s="43"/>
    </row>
    <row r="10" spans="2:9" s="1" customFormat="1" ht="15" customHeight="1">
      <c r="B10" s="193"/>
      <c r="C10" s="199"/>
      <c r="D10" s="17"/>
      <c r="E10" s="28"/>
      <c r="F10" s="29"/>
      <c r="G10" s="29"/>
      <c r="H10" s="29">
        <f>(4908.19*1.25)</f>
        <v>6135.2374999999993</v>
      </c>
      <c r="I10" s="28">
        <f>SUM(H10/H20)*100</f>
        <v>9.6071256588837457</v>
      </c>
    </row>
    <row r="11" spans="2:9" s="1" customFormat="1" ht="15" customHeight="1">
      <c r="B11" s="193"/>
      <c r="C11" s="200"/>
      <c r="D11" s="18"/>
      <c r="E11" s="30"/>
      <c r="F11" s="31"/>
      <c r="G11" s="31"/>
      <c r="H11" s="31"/>
      <c r="I11" s="44"/>
    </row>
    <row r="12" spans="2:9" s="1" customFormat="1" ht="15" customHeight="1">
      <c r="B12" s="194">
        <v>2</v>
      </c>
      <c r="C12" s="198" t="s">
        <v>77</v>
      </c>
      <c r="D12" s="14"/>
      <c r="E12" s="15">
        <f>(H13/3)</f>
        <v>12601.737499999997</v>
      </c>
      <c r="F12" s="15">
        <f>(H13/3)</f>
        <v>12601.737499999997</v>
      </c>
      <c r="G12" s="15">
        <f>(H13/3)</f>
        <v>12601.737499999997</v>
      </c>
      <c r="H12" s="27"/>
      <c r="I12" s="43"/>
    </row>
    <row r="13" spans="2:9" s="1" customFormat="1" ht="15" customHeight="1">
      <c r="B13" s="195"/>
      <c r="C13" s="199"/>
      <c r="D13" s="16"/>
      <c r="E13" s="32"/>
      <c r="F13" s="33"/>
      <c r="G13" s="34"/>
      <c r="H13" s="29">
        <f>(30244.17*1.25)</f>
        <v>37805.212499999994</v>
      </c>
      <c r="I13" s="28">
        <f>SUM(H13/H20)*100</f>
        <v>59.198918876131934</v>
      </c>
    </row>
    <row r="14" spans="2:9" s="1" customFormat="1" ht="15" customHeight="1">
      <c r="B14" s="196"/>
      <c r="C14" s="200"/>
      <c r="D14" s="18"/>
      <c r="E14" s="30"/>
      <c r="F14" s="31"/>
      <c r="G14" s="31"/>
      <c r="H14" s="31"/>
      <c r="I14" s="44"/>
    </row>
    <row r="15" spans="2:9" s="1" customFormat="1" ht="15" customHeight="1">
      <c r="B15" s="193">
        <v>3</v>
      </c>
      <c r="C15" s="198" t="s">
        <v>33</v>
      </c>
      <c r="D15" s="14"/>
      <c r="E15" s="15">
        <f>(H16/3)</f>
        <v>6640.2874999999995</v>
      </c>
      <c r="F15" s="15">
        <f>(H16/3)</f>
        <v>6640.2874999999995</v>
      </c>
      <c r="G15" s="15">
        <f>(H16/3)</f>
        <v>6640.2874999999995</v>
      </c>
      <c r="H15" s="27"/>
      <c r="I15" s="43"/>
    </row>
    <row r="16" spans="2:9" s="1" customFormat="1" ht="15" customHeight="1">
      <c r="B16" s="193"/>
      <c r="C16" s="199"/>
      <c r="D16" s="16"/>
      <c r="E16" s="32"/>
      <c r="F16" s="33"/>
      <c r="G16" s="33"/>
      <c r="H16" s="29">
        <f>(15936.69*1.25)</f>
        <v>19920.862499999999</v>
      </c>
      <c r="I16" s="28">
        <f>SUM(H16/H20)*100</f>
        <v>31.193939806053965</v>
      </c>
    </row>
    <row r="17" spans="2:11" s="1" customFormat="1" ht="15" customHeight="1">
      <c r="B17" s="193"/>
      <c r="C17" s="200"/>
      <c r="D17" s="18"/>
      <c r="E17" s="30"/>
      <c r="F17" s="31"/>
      <c r="G17" s="31"/>
      <c r="H17" s="35"/>
      <c r="I17" s="44"/>
    </row>
    <row r="18" spans="2:11" ht="15" customHeight="1">
      <c r="B18" s="193"/>
      <c r="C18" s="201" t="s">
        <v>78</v>
      </c>
      <c r="D18" s="14"/>
      <c r="E18" s="36"/>
      <c r="F18" s="27"/>
      <c r="G18" s="27"/>
      <c r="H18" s="27"/>
      <c r="I18" s="43"/>
    </row>
    <row r="19" spans="2:11" ht="15" customHeight="1">
      <c r="B19" s="193"/>
      <c r="C19" s="202"/>
      <c r="D19" s="19">
        <f>SUM(D9/H20)*100</f>
        <v>9.6071256588837457</v>
      </c>
      <c r="E19" s="19">
        <f>SUM(E9+E12+E15)/H20*100</f>
        <v>30.13095289406197</v>
      </c>
      <c r="F19" s="19">
        <f>SUM(F12+F15)/H20*100</f>
        <v>30.13095289406197</v>
      </c>
      <c r="G19" s="19">
        <f>SUM(G12+G15)/H20*100</f>
        <v>30.13095289406197</v>
      </c>
      <c r="H19" s="37">
        <v>100</v>
      </c>
      <c r="I19" s="45">
        <f>SUM(I10:I18)</f>
        <v>99.999984341069634</v>
      </c>
    </row>
    <row r="20" spans="2:11" ht="15" customHeight="1">
      <c r="B20" s="197"/>
      <c r="C20" s="203"/>
      <c r="D20" s="20"/>
      <c r="E20" s="38"/>
      <c r="F20" s="39"/>
      <c r="G20" s="39"/>
      <c r="H20" s="39">
        <f>SUM(H10:H17)+0.01</f>
        <v>63861.322500000002</v>
      </c>
      <c r="I20" s="46"/>
    </row>
    <row r="22" spans="2:11" ht="15">
      <c r="B22" s="21"/>
      <c r="C22" s="159" t="s">
        <v>51</v>
      </c>
      <c r="D22" s="159"/>
      <c r="E22" s="159"/>
      <c r="F22" s="159"/>
      <c r="G22" s="159"/>
      <c r="H22" s="2"/>
      <c r="I22" s="22"/>
      <c r="K22" s="47"/>
    </row>
    <row r="23" spans="2:11">
      <c r="B23" s="23">
        <v>170176</v>
      </c>
      <c r="C23" s="140" t="s">
        <v>79</v>
      </c>
      <c r="D23" s="187"/>
      <c r="E23" s="187"/>
      <c r="F23" s="187"/>
      <c r="G23" s="188"/>
      <c r="H23" s="40" t="s">
        <v>26</v>
      </c>
      <c r="I23" s="48">
        <v>70</v>
      </c>
      <c r="J23" s="49">
        <v>288.42</v>
      </c>
      <c r="K23" s="50">
        <f>J23*I23</f>
        <v>20189.400000000001</v>
      </c>
    </row>
    <row r="24" spans="2:11">
      <c r="B24" s="23" t="s">
        <v>15</v>
      </c>
      <c r="C24" s="115" t="s">
        <v>27</v>
      </c>
      <c r="D24" s="116"/>
      <c r="E24" s="116"/>
      <c r="F24" s="116"/>
      <c r="G24" s="117"/>
      <c r="H24" s="40"/>
      <c r="I24" s="48"/>
      <c r="J24" s="49"/>
      <c r="K24" s="50"/>
    </row>
    <row r="25" spans="2:11" ht="15">
      <c r="B25" s="21"/>
      <c r="C25" s="2"/>
      <c r="D25" s="2"/>
      <c r="E25" s="2"/>
      <c r="F25" s="2"/>
      <c r="G25" s="2"/>
      <c r="H25" s="2"/>
      <c r="I25" s="22"/>
      <c r="K25" s="47"/>
    </row>
    <row r="26" spans="2:11">
      <c r="B26" s="149" t="s">
        <v>52</v>
      </c>
      <c r="C26" s="149"/>
      <c r="D26" s="149"/>
      <c r="E26" s="149"/>
      <c r="F26" s="149"/>
      <c r="G26" s="149"/>
      <c r="H26" s="149"/>
      <c r="I26" s="149"/>
      <c r="J26" s="149"/>
      <c r="K26" s="149"/>
    </row>
  </sheetData>
  <mergeCells count="14">
    <mergeCell ref="B26:K26"/>
    <mergeCell ref="B9:B11"/>
    <mergeCell ref="B12:B14"/>
    <mergeCell ref="B15:B17"/>
    <mergeCell ref="B18:B20"/>
    <mergeCell ref="C9:C11"/>
    <mergeCell ref="C12:C14"/>
    <mergeCell ref="C15:C17"/>
    <mergeCell ref="C18:C20"/>
    <mergeCell ref="C3:I3"/>
    <mergeCell ref="C4:I4"/>
    <mergeCell ref="C22:G22"/>
    <mergeCell ref="C23:G23"/>
    <mergeCell ref="B5:I6"/>
  </mergeCells>
  <printOptions horizontalCentered="1"/>
  <pageMargins left="0.31388888888888899" right="0.118055555555556" top="0.43263888888888902" bottom="0.118055555555556" header="0.31388888888888899" footer="0.31388888888888899"/>
  <pageSetup paperSize="9" scale="8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4</vt:i4>
      </vt:variant>
    </vt:vector>
  </HeadingPairs>
  <TitlesOfParts>
    <vt:vector size="7" baseType="lpstr">
      <vt:lpstr>ORÇ</vt:lpstr>
      <vt:lpstr>Planilha</vt:lpstr>
      <vt:lpstr>Cronograma</vt:lpstr>
      <vt:lpstr>Cronograma!Area_de_impressao</vt:lpstr>
      <vt:lpstr>ORÇ!Area_de_impressao</vt:lpstr>
      <vt:lpstr>Planilha!Area_de_impressao</vt:lpstr>
      <vt:lpstr>ORÇ!Titulos_de_impressao</vt:lpstr>
    </vt:vector>
  </TitlesOfParts>
  <Company>Monte Azul / Trajeto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Usuário do Windows</cp:lastModifiedBy>
  <cp:lastPrinted>2018-05-10T13:26:11Z</cp:lastPrinted>
  <dcterms:created xsi:type="dcterms:W3CDTF">2009-08-20T22:39:00Z</dcterms:created>
  <dcterms:modified xsi:type="dcterms:W3CDTF">2018-07-10T12:50:46Z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1046-10.1.0.5707</vt:lpwstr>
  </property>
</Properties>
</file>