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P XXX-XXXX - MURO EMEIF SYLVIA DA SILVEIRA\ANEXOS\"/>
    </mc:Choice>
  </mc:AlternateContent>
  <bookViews>
    <workbookView xWindow="0" yWindow="0" windowWidth="23040" windowHeight="8544" tabRatio="344" activeTab="1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CRONOGRAMA!$A$1:$I$36</definedName>
    <definedName name="_xlnm.Print_Area" localSheetId="0">ORÇ!$B$1:$K$51</definedName>
    <definedName name="_xlnm.Print_Area" localSheetId="1">Planilha!$B$3:$I$67</definedName>
    <definedName name="Excel_BuiltIn_Database">#REF!</definedName>
    <definedName name="Excel_BuiltIn_Database_2">#REF!</definedName>
    <definedName name="_xlnm.Print_Titles" localSheetId="0">ORÇ!$5:10</definedName>
  </definedNames>
  <calcPr calcId="162913"/>
</workbook>
</file>

<file path=xl/calcChain.xml><?xml version="1.0" encoding="utf-8"?>
<calcChain xmlns="http://schemas.openxmlformats.org/spreadsheetml/2006/main">
  <c r="G35" i="3" l="1"/>
  <c r="G36" i="3" s="1"/>
  <c r="G21" i="3"/>
  <c r="F20" i="3" s="1"/>
  <c r="G9" i="3"/>
  <c r="E8" i="3" s="1"/>
  <c r="G66" i="2"/>
  <c r="G67" i="2" s="1"/>
  <c r="C65" i="2"/>
  <c r="G54" i="2"/>
  <c r="G55" i="2" s="1"/>
  <c r="B54" i="2"/>
  <c r="C53" i="2"/>
  <c r="G51" i="2"/>
  <c r="G52" i="2" s="1"/>
  <c r="E51" i="2"/>
  <c r="B51" i="2"/>
  <c r="C50" i="2"/>
  <c r="G48" i="2"/>
  <c r="G49" i="2" s="1"/>
  <c r="E48" i="2"/>
  <c r="B48" i="2"/>
  <c r="C47" i="2"/>
  <c r="G45" i="2"/>
  <c r="G46" i="2" s="1"/>
  <c r="E45" i="2"/>
  <c r="B45" i="2"/>
  <c r="C44" i="2"/>
  <c r="G42" i="2"/>
  <c r="G43" i="2" s="1"/>
  <c r="E42" i="2"/>
  <c r="B42" i="2"/>
  <c r="C41" i="2"/>
  <c r="G39" i="2"/>
  <c r="G40" i="2" s="1"/>
  <c r="E39" i="2"/>
  <c r="B39" i="2"/>
  <c r="C38" i="2"/>
  <c r="G36" i="2"/>
  <c r="G37" i="2" s="1"/>
  <c r="E36" i="2"/>
  <c r="B36" i="2"/>
  <c r="C35" i="2"/>
  <c r="G33" i="2"/>
  <c r="G34" i="2" s="1"/>
  <c r="E33" i="2"/>
  <c r="B33" i="2"/>
  <c r="C32" i="2"/>
  <c r="G30" i="2"/>
  <c r="G31" i="2" s="1"/>
  <c r="E30" i="2"/>
  <c r="B30" i="2"/>
  <c r="C29" i="2"/>
  <c r="G27" i="2"/>
  <c r="G28" i="2" s="1"/>
  <c r="E27" i="2"/>
  <c r="B27" i="2"/>
  <c r="C26" i="2"/>
  <c r="G24" i="2"/>
  <c r="G25" i="2" s="1"/>
  <c r="E24" i="2"/>
  <c r="B24" i="2"/>
  <c r="C23" i="2"/>
  <c r="G21" i="2"/>
  <c r="G22" i="2" s="1"/>
  <c r="E21" i="2"/>
  <c r="B21" i="2"/>
  <c r="C20" i="2"/>
  <c r="G18" i="2"/>
  <c r="G19" i="2" s="1"/>
  <c r="E18" i="2"/>
  <c r="B18" i="2"/>
  <c r="C17" i="2"/>
  <c r="G15" i="2"/>
  <c r="G16" i="2" s="1"/>
  <c r="E15" i="2"/>
  <c r="B15" i="2"/>
  <c r="C14" i="2"/>
  <c r="G12" i="2"/>
  <c r="G13" i="2" s="1"/>
  <c r="E12" i="2"/>
  <c r="B12" i="2"/>
  <c r="C11" i="2"/>
  <c r="G9" i="2"/>
  <c r="E9" i="2"/>
  <c r="B9" i="2"/>
  <c r="C8" i="2"/>
  <c r="K51" i="1"/>
  <c r="L43" i="1"/>
  <c r="K43" i="1"/>
  <c r="K41" i="1"/>
  <c r="K39" i="1"/>
  <c r="K37" i="1"/>
  <c r="K35" i="1"/>
  <c r="K33" i="1"/>
  <c r="K31" i="1"/>
  <c r="K29" i="1"/>
  <c r="K27" i="1"/>
  <c r="K25" i="1"/>
  <c r="K23" i="1"/>
  <c r="K21" i="1"/>
  <c r="K19" i="1"/>
  <c r="K17" i="1"/>
  <c r="G18" i="3" s="1"/>
  <c r="K15" i="1"/>
  <c r="G15" i="3" s="1"/>
  <c r="K13" i="1"/>
  <c r="G12" i="3" s="1"/>
  <c r="K11" i="1"/>
  <c r="K44" i="1" s="1"/>
  <c r="F17" i="3" l="1"/>
  <c r="E17" i="3"/>
  <c r="E24" i="3" s="1"/>
  <c r="D17" i="3"/>
  <c r="K45" i="1"/>
  <c r="K46" i="1" s="1"/>
  <c r="F14" i="3"/>
  <c r="D11" i="3"/>
  <c r="G10" i="2"/>
  <c r="G57" i="2" s="1"/>
  <c r="H9" i="3"/>
  <c r="D20" i="3"/>
  <c r="G24" i="3"/>
  <c r="H18" i="3" s="1"/>
  <c r="D8" i="3"/>
  <c r="E20" i="3"/>
  <c r="D27" i="3" l="1"/>
  <c r="D24" i="3"/>
  <c r="G58" i="2"/>
  <c r="G59" i="2" s="1"/>
  <c r="H21" i="3"/>
  <c r="H15" i="3"/>
  <c r="F27" i="3"/>
  <c r="F24" i="3"/>
  <c r="H12" i="3"/>
  <c r="H24" i="3" s="1"/>
  <c r="E27" i="3"/>
  <c r="H27" i="3" l="1"/>
</calcChain>
</file>

<file path=xl/sharedStrings.xml><?xml version="1.0" encoding="utf-8"?>
<sst xmlns="http://schemas.openxmlformats.org/spreadsheetml/2006/main" count="178" uniqueCount="87">
  <si>
    <t>MEMÓRIA DE CÁLCULO</t>
  </si>
  <si>
    <t xml:space="preserve">Processo: </t>
  </si>
  <si>
    <t>Data-Base: JANEIRO/2018</t>
  </si>
  <si>
    <t xml:space="preserve">OBRA: EMEIF SYLVIA DA SILVEIRA </t>
  </si>
  <si>
    <t>LOCAL:</t>
  </si>
  <si>
    <t>Ferraz de Vasconcelos</t>
  </si>
  <si>
    <t xml:space="preserve">CÓDIGO: Rua : Stella Mazzuca Nº415- Vila Margarida </t>
  </si>
  <si>
    <t>CONTRATO:</t>
  </si>
  <si>
    <t>-</t>
  </si>
  <si>
    <t>CÓDIGO</t>
  </si>
  <si>
    <t>DESCRIÇÃO DOS SERVIÇOS</t>
  </si>
  <si>
    <t>UNID</t>
  </si>
  <si>
    <t>QUANT</t>
  </si>
  <si>
    <t>PREÇO UNIT</t>
  </si>
  <si>
    <t>PREÇO TOTAL</t>
  </si>
  <si>
    <t>01.01.08</t>
  </si>
  <si>
    <t>1- LIMPEZA MANUAL GERAL INCLUSIVE REMOÇÃO DE COBERTURA VEGETAL - TRONCO ATÉ 10CM - SEM TRANSPORTE</t>
  </si>
  <si>
    <t>M2</t>
  </si>
  <si>
    <t>EDIF</t>
  </si>
  <si>
    <t>6x30+15x6+10x30=540m²</t>
  </si>
  <si>
    <t>2- DEMOLIÇÃO DE MURO DE ALVENARIA - H=1,80 À 2,00M H =5,00/2,00=2,50</t>
  </si>
  <si>
    <t>M</t>
  </si>
  <si>
    <t>10,00(L)X2,500(h) = 25,00M2</t>
  </si>
  <si>
    <t>3- REMOÇÃO DE ENTULHO COM CAÇAMBA METÁLICA, INCL.CARGA MANUAL E DESCARGA EM BOTA-FORA</t>
  </si>
  <si>
    <t>M3</t>
  </si>
  <si>
    <t>20,00 X0,20= 4m3x1,30= 5,20m3 + 540x0,05=27m³</t>
  </si>
  <si>
    <t>4- FV.15/16 - MURO DE FECHO EM BLOCOS E ESTRUTURA DE CONCRETO, FUNDAÇÃO C/BROCAS</t>
  </si>
  <si>
    <t>15X(1,00)=15,00 + 30(L)X1,00(h) = 45,00M2+9M2(ESCADA)+ 1*6*2=12M2(ESC. HIDR.)</t>
  </si>
  <si>
    <t>5- GRAMA BATATAES EM PLACAS (PASPALUM NOTATUM)</t>
  </si>
  <si>
    <t>45X6=270,00M2</t>
  </si>
  <si>
    <t>6- CANALETA MEIA CANA EM CONCRETO D=30CM</t>
  </si>
  <si>
    <t>45M</t>
  </si>
  <si>
    <t>7- CAIXA DE LIGAÇÃO OU INSPEÇÃO - LASTRO DE CONCRETO (FUNDO)</t>
  </si>
  <si>
    <t>0,80X0,80X1,00 x2</t>
  </si>
  <si>
    <t>8- TUBO DE PVC RÍGIDO, PONTA E BOLSA (LINHA ESGOTO) - 100MM (4")</t>
  </si>
  <si>
    <t>18M</t>
  </si>
  <si>
    <t>9- BLOCOS VAZADOS DE CONCRETO APARENTE - 14CM</t>
  </si>
  <si>
    <t>9M2</t>
  </si>
  <si>
    <t>10- CHAPISCO COMUM - ARGAMASSA DE CIMENTO E AREIA 1:3</t>
  </si>
  <si>
    <t>4X2 + 5X2 = 18MX1,00M =18M2</t>
  </si>
  <si>
    <t>11- EMBOÇO EXTERNO DESEMPENADO P/PINTURA - ARGAMASSA MISTA DE CIMENTO, CAL E AREIA 1:3/12</t>
  </si>
  <si>
    <t>12- DP.04 - CORRIMÃO EM TUBO GALVANIZADO</t>
  </si>
  <si>
    <t>4+5+2+3=14M</t>
  </si>
  <si>
    <t>13- CIMENTADO COMUM, DESEMPENADO - ESPESSURA 20MM</t>
  </si>
  <si>
    <t>8+6=14M2+0,25 (ESP. ESC. HIDR.)</t>
  </si>
  <si>
    <t>14- LASTRO DE BRITA</t>
  </si>
  <si>
    <t>14+0,5*0,5**7=15,75M2*0,10M</t>
  </si>
  <si>
    <t>15- LASTRO DE CONCRETO - 200KG CIM/M3</t>
  </si>
  <si>
    <t>0,5*0,5*0,10*6 (ESC. HIDR)</t>
  </si>
  <si>
    <t>16- DESENV./PRANCHA TÉCNICA C/DETALHAM. FORMATO A1, P/PROJ. BÁSICO - ESTR. E ARQ.</t>
  </si>
  <si>
    <t>INFRA</t>
  </si>
  <si>
    <t>BDI 25%</t>
  </si>
  <si>
    <t>TOTAL</t>
  </si>
  <si>
    <t>Elaborada por Vicente Nunes da Eira -Eng. Civil - CREA : 5060580945</t>
  </si>
  <si>
    <t>LATITUDE:    23º31'18.99" S                    LONGITUDE:46º22'21.35" O</t>
  </si>
  <si>
    <t>ITEM DE MAIOR RELEVÂNCIA</t>
  </si>
  <si>
    <t>PREFEITURA MUNICIPAL DE FERRAZ DE VASCONCELOS</t>
  </si>
  <si>
    <t xml:space="preserve">SECRETARIA MUNICIPAL DE OBRAS </t>
  </si>
  <si>
    <t>PLANILHA ORÇAMENTÁRIA DA EXECUÇÃO DOS SERVIÇOS DE REFORMA  -MURO E CONTENÇÃO DE TALUDE -EMEIF SYLVIA DA SILVEIRA</t>
  </si>
  <si>
    <t>Item</t>
  </si>
  <si>
    <t>Descrição</t>
  </si>
  <si>
    <t>Unid</t>
  </si>
  <si>
    <t>Qtde</t>
  </si>
  <si>
    <t>Preço Unit.</t>
  </si>
  <si>
    <t>Total</t>
  </si>
  <si>
    <t>Subtotal:</t>
  </si>
  <si>
    <t>Total:</t>
  </si>
  <si>
    <t>BDI (25%):</t>
  </si>
  <si>
    <t>Total Geral:</t>
  </si>
  <si>
    <t>SECRETARIA MUNICIPAL DE OBRAS</t>
  </si>
  <si>
    <t>CRONOGRAMA DA EXECUÇÃO DOS SERVIÇOS DE MURO DE FECHO -EMEIF SYLVIA DA SILVEIRA  Nº 415</t>
  </si>
  <si>
    <t xml:space="preserve">TOTAL </t>
  </si>
  <si>
    <t>total %</t>
  </si>
  <si>
    <t>1ºQUINZENA</t>
  </si>
  <si>
    <t>2ºQUINZENA</t>
  </si>
  <si>
    <t>3ºQUINZENA</t>
  </si>
  <si>
    <t>C/BDI</t>
  </si>
  <si>
    <t>por serviço</t>
  </si>
  <si>
    <t xml:space="preserve">LIMPEZA MANUAL GERAL </t>
  </si>
  <si>
    <t>DEMOLIÇÃO</t>
  </si>
  <si>
    <t>REMOÇAO DE ENTULHO</t>
  </si>
  <si>
    <t xml:space="preserve">MURO </t>
  </si>
  <si>
    <t xml:space="preserve">INFRAESTRUTURA </t>
  </si>
  <si>
    <t xml:space="preserve">TOTAL C/BDI   </t>
  </si>
  <si>
    <t xml:space="preserve">TOTAL % por  Quinzena  </t>
  </si>
  <si>
    <t xml:space="preserve">CRITÉRIO POR  MEDIÇÃO </t>
  </si>
  <si>
    <t xml:space="preserve"> FV.15/16 - MURO DE FECHO EM BLOCOS E ESTRUTURA DE CONCRETO, FUNDAÇÃO C/BROCAS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</si>
</sst>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&quot;R$&quot;\ #,##0.00"/>
    <numFmt numFmtId="165" formatCode="mm/yy"/>
    <numFmt numFmtId="166" formatCode="00\.00\.000"/>
    <numFmt numFmtId="167" formatCode="00\.00\.00"/>
    <numFmt numFmtId="168" formatCode="_(* #,##0.00_);_(* \(#,##0.00\);_(* \-??_);_(@_)"/>
  </numFmts>
  <fonts count="16">
    <font>
      <sz val="10"/>
      <name val="Arial"/>
      <charset val="134"/>
    </font>
    <font>
      <b/>
      <sz val="10"/>
      <name val="Arial"/>
      <charset val="134"/>
    </font>
    <font>
      <b/>
      <i/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4"/>
      <name val="Arial"/>
      <charset val="134"/>
    </font>
    <font>
      <b/>
      <sz val="14"/>
      <name val="Arial"/>
      <charset val="134"/>
    </font>
    <font>
      <b/>
      <sz val="18"/>
      <name val="Arial"/>
      <charset val="134"/>
    </font>
    <font>
      <b/>
      <u/>
      <sz val="12"/>
      <name val="Arial"/>
      <charset val="134"/>
    </font>
    <font>
      <b/>
      <sz val="9"/>
      <name val="Arial"/>
      <charset val="134"/>
    </font>
    <font>
      <b/>
      <sz val="12"/>
      <color indexed="10"/>
      <name val="Arial"/>
      <charset val="134"/>
    </font>
    <font>
      <b/>
      <u/>
      <sz val="14"/>
      <name val="Arial"/>
      <charset val="134"/>
    </font>
    <font>
      <b/>
      <sz val="11"/>
      <name val="Arial"/>
      <charset val="134"/>
    </font>
    <font>
      <sz val="11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auto="1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auto="1"/>
      </right>
      <top style="hair">
        <color indexed="8"/>
      </top>
      <bottom style="hair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auto="1"/>
      </right>
      <top style="thin">
        <color indexed="8"/>
      </top>
      <bottom style="hair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auto="1"/>
      </right>
      <top/>
      <bottom/>
      <diagonal/>
    </border>
    <border>
      <left style="hair">
        <color indexed="8"/>
      </left>
      <right style="hair">
        <color auto="1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auto="1"/>
      </right>
      <top style="hair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4" fillId="0" borderId="74" applyNumberFormat="0" applyFill="0" applyAlignment="0" applyProtection="0"/>
    <xf numFmtId="168" fontId="15" fillId="0" borderId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2" borderId="9" xfId="0" applyNumberFormat="1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3" fontId="1" fillId="0" borderId="7" xfId="0" applyNumberFormat="1" applyFont="1" applyFill="1" applyBorder="1" applyAlignment="1">
      <alignment horizontal="center" vertical="center"/>
    </xf>
    <xf numFmtId="43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7" fontId="0" fillId="0" borderId="0" xfId="0" applyNumberFormat="1" applyAlignment="1">
      <alignment horizontal="left" vertical="center"/>
    </xf>
    <xf numFmtId="167" fontId="1" fillId="0" borderId="0" xfId="0" applyNumberFormat="1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67" fontId="0" fillId="3" borderId="13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2" fontId="0" fillId="3" borderId="14" xfId="0" applyNumberForma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17" fontId="1" fillId="0" borderId="18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20" xfId="0" applyNumberFormat="1" applyFont="1" applyFill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1" fillId="0" borderId="21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2" borderId="7" xfId="0" applyNumberFormat="1" applyFont="1" applyFill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1" fillId="0" borderId="23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0" fillId="3" borderId="26" xfId="2" applyNumberFormat="1" applyFont="1" applyFill="1" applyBorder="1" applyAlignment="1" applyProtection="1">
      <alignment horizontal="center" vertical="center"/>
    </xf>
    <xf numFmtId="2" fontId="0" fillId="3" borderId="27" xfId="0" applyNumberFormat="1" applyFill="1" applyBorder="1" applyAlignment="1">
      <alignment vertical="center"/>
    </xf>
    <xf numFmtId="4" fontId="0" fillId="3" borderId="18" xfId="0" applyNumberForma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center" vertical="center"/>
    </xf>
    <xf numFmtId="4" fontId="1" fillId="3" borderId="4" xfId="0" applyNumberFormat="1" applyFont="1" applyFill="1" applyBorder="1" applyAlignment="1">
      <alignment horizontal="right" vertical="center"/>
    </xf>
    <xf numFmtId="4" fontId="1" fillId="3" borderId="18" xfId="0" applyNumberFormat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7" fontId="0" fillId="0" borderId="1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2" fontId="0" fillId="0" borderId="14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0" fillId="0" borderId="26" xfId="2" applyNumberFormat="1" applyFont="1" applyFill="1" applyBorder="1" applyAlignment="1" applyProtection="1">
      <alignment horizontal="center" vertical="center"/>
    </xf>
    <xf numFmtId="0" fontId="0" fillId="0" borderId="27" xfId="0" applyFont="1" applyBorder="1" applyAlignment="1">
      <alignment vertical="center"/>
    </xf>
    <xf numFmtId="4" fontId="0" fillId="0" borderId="18" xfId="0" applyNumberForma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18" xfId="0" applyNumberFormat="1" applyFont="1" applyBorder="1" applyAlignment="1">
      <alignment horizontal="center" vertical="center"/>
    </xf>
    <xf numFmtId="0" fontId="0" fillId="0" borderId="27" xfId="0" applyBorder="1" applyAlignment="1">
      <alignment vertical="center"/>
    </xf>
    <xf numFmtId="2" fontId="0" fillId="0" borderId="27" xfId="0" applyNumberFormat="1" applyBorder="1" applyAlignment="1">
      <alignment vertical="center"/>
    </xf>
    <xf numFmtId="4" fontId="0" fillId="0" borderId="39" xfId="2" applyNumberFormat="1" applyFont="1" applyFill="1" applyBorder="1" applyAlignment="1" applyProtection="1">
      <alignment horizontal="center" vertical="center"/>
    </xf>
    <xf numFmtId="0" fontId="0" fillId="0" borderId="40" xfId="0" applyBorder="1" applyAlignment="1">
      <alignment vertical="center"/>
    </xf>
    <xf numFmtId="4" fontId="0" fillId="0" borderId="4" xfId="0" applyNumberFormat="1" applyBorder="1" applyAlignment="1">
      <alignment horizontal="center" vertical="center"/>
    </xf>
    <xf numFmtId="4" fontId="0" fillId="0" borderId="36" xfId="0" applyNumberFormat="1" applyBorder="1" applyAlignment="1">
      <alignment horizontal="center" vertical="center"/>
    </xf>
    <xf numFmtId="4" fontId="1" fillId="0" borderId="36" xfId="0" applyNumberFormat="1" applyFont="1" applyBorder="1" applyAlignment="1">
      <alignment horizontal="right" vertical="center"/>
    </xf>
    <xf numFmtId="4" fontId="1" fillId="0" borderId="42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46" xfId="0" applyFont="1" applyBorder="1" applyAlignment="1" applyProtection="1">
      <alignment horizontal="center" vertical="center"/>
    </xf>
    <xf numFmtId="167" fontId="3" fillId="0" borderId="47" xfId="0" applyNumberFormat="1" applyFont="1" applyBorder="1" applyAlignment="1">
      <alignment horizontal="left" vertical="center"/>
    </xf>
    <xf numFmtId="2" fontId="3" fillId="0" borderId="44" xfId="0" applyNumberFormat="1" applyFont="1" applyBorder="1" applyAlignment="1">
      <alignment horizontal="left" vertical="center"/>
    </xf>
    <xf numFmtId="167" fontId="3" fillId="0" borderId="48" xfId="0" applyNumberFormat="1" applyFont="1" applyBorder="1" applyAlignment="1">
      <alignment horizontal="left" vertical="center"/>
    </xf>
    <xf numFmtId="166" fontId="4" fillId="0" borderId="46" xfId="0" applyNumberFormat="1" applyFont="1" applyBorder="1" applyAlignment="1">
      <alignment horizontal="left" vertical="center"/>
    </xf>
    <xf numFmtId="166" fontId="3" fillId="0" borderId="46" xfId="0" applyNumberFormat="1" applyFont="1" applyBorder="1" applyAlignment="1">
      <alignment horizontal="left" vertical="center"/>
    </xf>
    <xf numFmtId="167" fontId="4" fillId="0" borderId="49" xfId="0" applyNumberFormat="1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167" fontId="0" fillId="0" borderId="52" xfId="0" applyNumberFormat="1" applyFont="1" applyBorder="1" applyAlignment="1">
      <alignment horizontal="center" vertical="center"/>
    </xf>
    <xf numFmtId="167" fontId="0" fillId="0" borderId="29" xfId="0" applyNumberFormat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56" xfId="0" applyBorder="1" applyAlignment="1">
      <alignment vertical="center"/>
    </xf>
    <xf numFmtId="0" fontId="10" fillId="0" borderId="46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44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0" fontId="11" fillId="0" borderId="58" xfId="0" applyFont="1" applyBorder="1" applyAlignment="1">
      <alignment horizontal="center" vertical="center"/>
    </xf>
    <xf numFmtId="2" fontId="0" fillId="0" borderId="60" xfId="0" applyNumberFormat="1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6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8" xfId="0" applyBorder="1" applyAlignment="1">
      <alignment vertical="center"/>
    </xf>
    <xf numFmtId="168" fontId="15" fillId="0" borderId="4" xfId="2" applyBorder="1" applyAlignment="1">
      <alignment vertical="center"/>
    </xf>
    <xf numFmtId="168" fontId="15" fillId="0" borderId="67" xfId="2" applyBorder="1" applyAlignment="1">
      <alignment vertical="center"/>
    </xf>
    <xf numFmtId="0" fontId="5" fillId="0" borderId="31" xfId="0" applyFont="1" applyBorder="1" applyAlignment="1">
      <alignment vertical="center"/>
    </xf>
    <xf numFmtId="0" fontId="11" fillId="0" borderId="6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69" xfId="0" applyFont="1" applyBorder="1" applyAlignment="1">
      <alignment vertical="center"/>
    </xf>
    <xf numFmtId="168" fontId="15" fillId="0" borderId="18" xfId="2" applyBorder="1" applyAlignment="1">
      <alignment vertical="center"/>
    </xf>
    <xf numFmtId="167" fontId="0" fillId="0" borderId="0" xfId="0" applyNumberFormat="1" applyFont="1" applyAlignment="1">
      <alignment vertical="center"/>
    </xf>
    <xf numFmtId="168" fontId="15" fillId="0" borderId="7" xfId="2" applyBorder="1" applyAlignment="1">
      <alignment vertical="center"/>
    </xf>
    <xf numFmtId="168" fontId="15" fillId="0" borderId="20" xfId="2" applyBorder="1" applyAlignment="1">
      <alignment vertical="center"/>
    </xf>
    <xf numFmtId="0" fontId="0" fillId="0" borderId="7" xfId="0" applyFont="1" applyBorder="1" applyAlignment="1">
      <alignment vertical="center"/>
    </xf>
    <xf numFmtId="2" fontId="0" fillId="3" borderId="4" xfId="0" applyNumberFormat="1" applyFont="1" applyFill="1" applyBorder="1" applyAlignment="1">
      <alignment vertical="center"/>
    </xf>
    <xf numFmtId="168" fontId="15" fillId="3" borderId="18" xfId="2" applyFill="1" applyBorder="1" applyAlignment="1">
      <alignment vertical="center"/>
    </xf>
    <xf numFmtId="0" fontId="0" fillId="0" borderId="8" xfId="0" applyFont="1" applyBorder="1" applyAlignment="1">
      <alignment vertical="center"/>
    </xf>
    <xf numFmtId="4" fontId="0" fillId="0" borderId="70" xfId="2" applyNumberFormat="1" applyFont="1" applyFill="1" applyBorder="1" applyAlignment="1" applyProtection="1">
      <alignment horizontal="center" vertical="center"/>
    </xf>
    <xf numFmtId="168" fontId="15" fillId="0" borderId="5" xfId="2" applyBorder="1" applyAlignment="1">
      <alignment vertical="center"/>
    </xf>
    <xf numFmtId="0" fontId="0" fillId="0" borderId="4" xfId="0" applyFont="1" applyBorder="1" applyAlignment="1">
      <alignment vertical="center"/>
    </xf>
    <xf numFmtId="168" fontId="15" fillId="0" borderId="22" xfId="2" applyBorder="1" applyAlignment="1">
      <alignment vertical="center"/>
    </xf>
    <xf numFmtId="168" fontId="15" fillId="0" borderId="8" xfId="2" applyBorder="1" applyAlignment="1">
      <alignment vertical="center"/>
    </xf>
    <xf numFmtId="168" fontId="15" fillId="0" borderId="69" xfId="2" applyBorder="1" applyAlignment="1">
      <alignment vertical="center"/>
    </xf>
    <xf numFmtId="4" fontId="0" fillId="0" borderId="71" xfId="2" applyNumberFormat="1" applyFont="1" applyFill="1" applyBorder="1" applyAlignment="1" applyProtection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72" xfId="0" applyBorder="1" applyAlignment="1">
      <alignment vertical="center"/>
    </xf>
    <xf numFmtId="0" fontId="0" fillId="0" borderId="29" xfId="0" applyBorder="1" applyAlignment="1">
      <alignment vertical="center"/>
    </xf>
    <xf numFmtId="4" fontId="12" fillId="5" borderId="69" xfId="0" applyNumberFormat="1" applyFont="1" applyFill="1" applyBorder="1" applyAlignment="1">
      <alignment vertical="center"/>
    </xf>
    <xf numFmtId="0" fontId="0" fillId="0" borderId="73" xfId="0" applyBorder="1" applyAlignment="1">
      <alignment vertical="center"/>
    </xf>
    <xf numFmtId="168" fontId="13" fillId="0" borderId="73" xfId="2" applyFont="1" applyBorder="1" applyAlignment="1">
      <alignment vertical="center"/>
    </xf>
    <xf numFmtId="0" fontId="12" fillId="0" borderId="56" xfId="0" applyFont="1" applyBorder="1" applyAlignment="1">
      <alignment vertical="center"/>
    </xf>
    <xf numFmtId="164" fontId="12" fillId="6" borderId="73" xfId="0" applyNumberFormat="1" applyFont="1" applyFill="1" applyBorder="1" applyAlignment="1">
      <alignment vertical="center"/>
    </xf>
    <xf numFmtId="2" fontId="0" fillId="0" borderId="0" xfId="0" applyNumberFormat="1" applyFont="1" applyAlignment="1">
      <alignment vertical="center"/>
    </xf>
    <xf numFmtId="167" fontId="6" fillId="0" borderId="43" xfId="0" applyNumberFormat="1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2" fontId="0" fillId="0" borderId="53" xfId="0" applyNumberFormat="1" applyBorder="1" applyAlignment="1">
      <alignment horizontal="left" vertical="center"/>
    </xf>
    <xf numFmtId="2" fontId="0" fillId="0" borderId="54" xfId="0" applyNumberFormat="1" applyBorder="1" applyAlignment="1">
      <alignment horizontal="left" vertical="center"/>
    </xf>
    <xf numFmtId="2" fontId="0" fillId="0" borderId="59" xfId="0" applyNumberFormat="1" applyBorder="1" applyAlignment="1">
      <alignment horizontal="left" vertical="center"/>
    </xf>
    <xf numFmtId="167" fontId="0" fillId="0" borderId="32" xfId="0" applyNumberFormat="1" applyBorder="1" applyAlignment="1">
      <alignment horizontal="left" vertical="center"/>
    </xf>
    <xf numFmtId="167" fontId="0" fillId="0" borderId="0" xfId="0" applyNumberFormat="1" applyAlignment="1">
      <alignment horizontal="left" vertical="center"/>
    </xf>
    <xf numFmtId="167" fontId="1" fillId="0" borderId="0" xfId="0" applyNumberFormat="1" applyFont="1" applyAlignment="1">
      <alignment horizontal="center" vertical="center"/>
    </xf>
    <xf numFmtId="2" fontId="1" fillId="3" borderId="26" xfId="0" applyNumberFormat="1" applyFont="1" applyFill="1" applyBorder="1" applyAlignment="1">
      <alignment horizontal="left" vertical="center" wrapText="1"/>
    </xf>
    <xf numFmtId="2" fontId="1" fillId="3" borderId="35" xfId="0" applyNumberFormat="1" applyFont="1" applyFill="1" applyBorder="1" applyAlignment="1">
      <alignment horizontal="left" vertical="center" wrapText="1"/>
    </xf>
    <xf numFmtId="2" fontId="1" fillId="3" borderId="41" xfId="0" applyNumberFormat="1" applyFont="1" applyFill="1" applyBorder="1" applyAlignment="1">
      <alignment horizontal="left" vertical="center" wrapText="1"/>
    </xf>
    <xf numFmtId="2" fontId="0" fillId="0" borderId="26" xfId="0" applyNumberFormat="1" applyBorder="1" applyAlignment="1">
      <alignment horizontal="left" vertical="center"/>
    </xf>
    <xf numFmtId="2" fontId="0" fillId="0" borderId="35" xfId="0" applyNumberFormat="1" applyBorder="1" applyAlignment="1">
      <alignment horizontal="left" vertical="center"/>
    </xf>
    <xf numFmtId="2" fontId="0" fillId="0" borderId="41" xfId="0" applyNumberFormat="1" applyBorder="1" applyAlignment="1">
      <alignment horizontal="left" vertical="center"/>
    </xf>
    <xf numFmtId="2" fontId="1" fillId="0" borderId="26" xfId="0" applyNumberFormat="1" applyFont="1" applyBorder="1" applyAlignment="1">
      <alignment horizontal="left" vertical="center"/>
    </xf>
    <xf numFmtId="2" fontId="1" fillId="0" borderId="35" xfId="0" applyNumberFormat="1" applyFont="1" applyBorder="1" applyAlignment="1">
      <alignment horizontal="left" vertical="center"/>
    </xf>
    <xf numFmtId="2" fontId="1" fillId="0" borderId="41" xfId="0" applyNumberFormat="1" applyFont="1" applyBorder="1" applyAlignment="1">
      <alignment horizontal="left" vertical="center"/>
    </xf>
    <xf numFmtId="2" fontId="1" fillId="0" borderId="26" xfId="0" applyNumberFormat="1" applyFont="1" applyBorder="1" applyAlignment="1">
      <alignment horizontal="left" vertical="center" wrapText="1"/>
    </xf>
    <xf numFmtId="2" fontId="1" fillId="0" borderId="35" xfId="0" applyNumberFormat="1" applyFont="1" applyBorder="1" applyAlignment="1">
      <alignment horizontal="left" vertical="center" wrapText="1"/>
    </xf>
    <xf numFmtId="2" fontId="1" fillId="0" borderId="41" xfId="0" applyNumberFormat="1" applyFont="1" applyBorder="1" applyAlignment="1">
      <alignment horizontal="left" vertical="center" wrapText="1"/>
    </xf>
    <xf numFmtId="2" fontId="0" fillId="0" borderId="35" xfId="0" applyNumberFormat="1" applyFont="1" applyBorder="1" applyAlignment="1">
      <alignment horizontal="left" vertical="center"/>
    </xf>
    <xf numFmtId="2" fontId="0" fillId="0" borderId="41" xfId="0" applyNumberFormat="1" applyFont="1" applyBorder="1" applyAlignment="1">
      <alignment horizontal="left" vertical="center"/>
    </xf>
    <xf numFmtId="2" fontId="0" fillId="0" borderId="26" xfId="0" applyNumberFormat="1" applyFont="1" applyBorder="1" applyAlignment="1">
      <alignment horizontal="left" vertical="center"/>
    </xf>
    <xf numFmtId="2" fontId="9" fillId="0" borderId="26" xfId="0" applyNumberFormat="1" applyFont="1" applyBorder="1" applyAlignment="1">
      <alignment horizontal="left" vertical="center" wrapText="1"/>
    </xf>
    <xf numFmtId="2" fontId="9" fillId="0" borderId="35" xfId="0" applyNumberFormat="1" applyFont="1" applyBorder="1" applyAlignment="1">
      <alignment horizontal="left" vertical="center" wrapText="1"/>
    </xf>
    <xf numFmtId="2" fontId="9" fillId="0" borderId="41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/>
    </xf>
    <xf numFmtId="165" fontId="4" fillId="0" borderId="46" xfId="0" applyNumberFormat="1" applyFont="1" applyBorder="1" applyAlignment="1">
      <alignment horizontal="center" vertical="center"/>
    </xf>
    <xf numFmtId="167" fontId="8" fillId="0" borderId="50" xfId="0" applyNumberFormat="1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3" fillId="0" borderId="6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6" fillId="0" borderId="47" xfId="0" applyFont="1" applyBorder="1" applyAlignment="1">
      <alignment horizontal="left"/>
    </xf>
    <xf numFmtId="0" fontId="6" fillId="0" borderId="44" xfId="0" applyFont="1" applyBorder="1" applyAlignment="1">
      <alignment horizontal="left"/>
    </xf>
    <xf numFmtId="0" fontId="3" fillId="0" borderId="45" xfId="0" applyFont="1" applyBorder="1" applyAlignment="1">
      <alignment horizontal="center" vertical="center"/>
    </xf>
    <xf numFmtId="0" fontId="3" fillId="0" borderId="5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65" fontId="3" fillId="4" borderId="48" xfId="0" applyNumberFormat="1" applyFont="1" applyFill="1" applyBorder="1" applyAlignment="1">
      <alignment horizontal="left" vertical="center"/>
    </xf>
    <xf numFmtId="165" fontId="3" fillId="4" borderId="46" xfId="0" applyNumberFormat="1" applyFont="1" applyFill="1" applyBorder="1" applyAlignment="1">
      <alignment horizontal="left" vertical="center"/>
    </xf>
    <xf numFmtId="2" fontId="1" fillId="3" borderId="6" xfId="0" applyNumberFormat="1" applyFont="1" applyFill="1" applyBorder="1" applyAlignment="1">
      <alignment horizontal="left" vertical="center"/>
    </xf>
    <xf numFmtId="2" fontId="1" fillId="3" borderId="12" xfId="0" applyNumberFormat="1" applyFont="1" applyFill="1" applyBorder="1" applyAlignment="1">
      <alignment horizontal="left" vertical="center"/>
    </xf>
    <xf numFmtId="2" fontId="1" fillId="3" borderId="25" xfId="0" applyNumberFormat="1" applyFont="1" applyFill="1" applyBorder="1" applyAlignment="1">
      <alignment horizontal="left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167" fontId="0" fillId="0" borderId="0" xfId="0" applyNumberFormat="1" applyBorder="1" applyAlignment="1">
      <alignment horizontal="left" vertical="center"/>
    </xf>
    <xf numFmtId="2" fontId="1" fillId="0" borderId="6" xfId="0" applyNumberFormat="1" applyFont="1" applyBorder="1" applyAlignment="1">
      <alignment horizontal="left" vertical="center"/>
    </xf>
    <xf numFmtId="2" fontId="1" fillId="0" borderId="12" xfId="0" applyNumberFormat="1" applyFont="1" applyBorder="1" applyAlignment="1">
      <alignment horizontal="left" vertical="center"/>
    </xf>
    <xf numFmtId="2" fontId="1" fillId="0" borderId="25" xfId="0" applyNumberFormat="1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3">
    <cellStyle name="Normal" xfId="0" builtinId="0"/>
    <cellStyle name="Título 1 1" xfId="1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1</xdr:row>
      <xdr:rowOff>101973</xdr:rowOff>
    </xdr:from>
    <xdr:to>
      <xdr:col>2</xdr:col>
      <xdr:colOff>219075</xdr:colOff>
      <xdr:row>3</xdr:row>
      <xdr:rowOff>212911</xdr:rowOff>
    </xdr:to>
    <xdr:pic>
      <xdr:nvPicPr>
        <xdr:cNvPr id="2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23875" y="368300"/>
          <a:ext cx="809625" cy="7448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2</xdr:row>
      <xdr:rowOff>38100</xdr:rowOff>
    </xdr:from>
    <xdr:to>
      <xdr:col>1</xdr:col>
      <xdr:colOff>821531</xdr:colOff>
      <xdr:row>5</xdr:row>
      <xdr:rowOff>107156</xdr:rowOff>
    </xdr:to>
    <xdr:pic>
      <xdr:nvPicPr>
        <xdr:cNvPr id="7226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75970" y="342900"/>
          <a:ext cx="654685" cy="640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1</xdr:row>
      <xdr:rowOff>38100</xdr:rowOff>
    </xdr:from>
    <xdr:to>
      <xdr:col>2</xdr:col>
      <xdr:colOff>361950</xdr:colOff>
      <xdr:row>3</xdr:row>
      <xdr:rowOff>0</xdr:rowOff>
    </xdr:to>
    <xdr:pic>
      <xdr:nvPicPr>
        <xdr:cNvPr id="2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14325" y="190500"/>
          <a:ext cx="647700" cy="472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showGridLines="0" showZeros="0" topLeftCell="A8" workbookViewId="0">
      <selection activeCell="G53" sqref="G53"/>
    </sheetView>
  </sheetViews>
  <sheetFormatPr defaultColWidth="11.44140625" defaultRowHeight="13.2"/>
  <cols>
    <col min="1" max="1" width="3.33203125" style="1" customWidth="1"/>
    <col min="2" max="2" width="13.44140625" style="91" customWidth="1"/>
    <col min="3" max="3" width="9.44140625" style="1" customWidth="1"/>
    <col min="4" max="4" width="16.6640625" style="1" customWidth="1"/>
    <col min="5" max="6" width="15.6640625" style="1" customWidth="1"/>
    <col min="7" max="7" width="20.109375" style="1" customWidth="1"/>
    <col min="8" max="8" width="8.88671875" style="1" customWidth="1"/>
    <col min="9" max="9" width="12.44140625" style="1" customWidth="1"/>
    <col min="10" max="10" width="10.6640625" style="1" customWidth="1"/>
    <col min="11" max="11" width="14.33203125" style="1" customWidth="1"/>
    <col min="12" max="16384" width="11.44140625" style="1"/>
  </cols>
  <sheetData>
    <row r="1" spans="1:14" ht="21" customHeight="1"/>
    <row r="2" spans="1:14" ht="24.9" customHeight="1">
      <c r="A2" s="92"/>
      <c r="B2" s="151"/>
      <c r="C2" s="151"/>
      <c r="D2" s="186" t="s">
        <v>0</v>
      </c>
      <c r="E2" s="187"/>
      <c r="F2" s="187"/>
      <c r="G2" s="188"/>
      <c r="H2" s="189"/>
      <c r="I2" s="189"/>
      <c r="J2" s="112"/>
      <c r="K2" s="113"/>
    </row>
    <row r="3" spans="1:14" ht="24.9" customHeight="1">
      <c r="A3" s="93"/>
      <c r="B3" s="151"/>
      <c r="C3" s="151"/>
      <c r="D3" s="190"/>
      <c r="E3" s="190"/>
      <c r="F3" s="190"/>
      <c r="G3" s="191" t="s">
        <v>1</v>
      </c>
      <c r="H3" s="192"/>
      <c r="I3" s="192"/>
      <c r="J3" s="67"/>
      <c r="K3" s="114"/>
    </row>
    <row r="4" spans="1:14" ht="24.9" customHeight="1">
      <c r="A4" s="88"/>
      <c r="B4" s="151"/>
      <c r="C4" s="151"/>
      <c r="D4" s="94"/>
      <c r="E4" s="106"/>
      <c r="F4" s="106"/>
      <c r="G4" s="193" t="s">
        <v>2</v>
      </c>
      <c r="H4" s="194"/>
      <c r="I4" s="194"/>
      <c r="J4" s="115"/>
      <c r="K4" s="116"/>
    </row>
    <row r="5" spans="1:14" s="88" customFormat="1" ht="21" customHeight="1"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6" spans="1:14" ht="18" customHeight="1">
      <c r="B6" s="95" t="s">
        <v>3</v>
      </c>
      <c r="C6" s="96"/>
      <c r="D6" s="96"/>
      <c r="E6" s="96"/>
      <c r="F6" s="107"/>
      <c r="G6" s="108" t="s">
        <v>4</v>
      </c>
      <c r="H6" s="178" t="s">
        <v>5</v>
      </c>
      <c r="I6" s="178"/>
      <c r="J6" s="178"/>
      <c r="K6" s="117"/>
      <c r="L6"/>
    </row>
    <row r="7" spans="1:14" ht="18" customHeight="1">
      <c r="B7" s="97" t="s">
        <v>6</v>
      </c>
      <c r="C7" s="98"/>
      <c r="D7" s="99"/>
      <c r="E7" s="99"/>
      <c r="F7" s="99"/>
      <c r="G7" s="109" t="s">
        <v>7</v>
      </c>
      <c r="H7" s="179" t="s">
        <v>8</v>
      </c>
      <c r="I7" s="179"/>
      <c r="J7" s="118"/>
      <c r="K7" s="119"/>
    </row>
    <row r="8" spans="1:14" ht="8.25" customHeight="1">
      <c r="B8" s="100"/>
      <c r="C8" s="101"/>
      <c r="D8" s="101"/>
      <c r="E8" s="101"/>
      <c r="F8" s="101"/>
      <c r="G8" s="101"/>
      <c r="H8" s="101"/>
      <c r="I8" s="101"/>
      <c r="J8" s="118"/>
      <c r="K8" s="119"/>
    </row>
    <row r="9" spans="1:14" s="89" customFormat="1" ht="15" customHeight="1">
      <c r="B9" s="180" t="s">
        <v>9</v>
      </c>
      <c r="C9" s="152" t="s">
        <v>10</v>
      </c>
      <c r="D9" s="152"/>
      <c r="E9" s="152"/>
      <c r="F9" s="152"/>
      <c r="G9" s="152"/>
      <c r="H9" s="152" t="s">
        <v>11</v>
      </c>
      <c r="I9" s="181" t="s">
        <v>12</v>
      </c>
      <c r="J9" s="182" t="s">
        <v>13</v>
      </c>
      <c r="K9" s="184" t="s">
        <v>14</v>
      </c>
    </row>
    <row r="10" spans="1:14" s="89" customFormat="1" ht="15" customHeight="1">
      <c r="B10" s="180"/>
      <c r="C10" s="152"/>
      <c r="D10" s="152"/>
      <c r="E10" s="152"/>
      <c r="F10" s="152"/>
      <c r="G10" s="152"/>
      <c r="H10" s="152"/>
      <c r="I10" s="181"/>
      <c r="J10" s="183"/>
      <c r="K10" s="185"/>
    </row>
    <row r="11" spans="1:14" s="89" customFormat="1" ht="24" customHeight="1">
      <c r="B11" s="59" t="s">
        <v>15</v>
      </c>
      <c r="C11" s="168" t="s">
        <v>16</v>
      </c>
      <c r="D11" s="169"/>
      <c r="E11" s="169"/>
      <c r="F11" s="169"/>
      <c r="G11" s="170"/>
      <c r="H11" s="63" t="s">
        <v>17</v>
      </c>
      <c r="I11" s="72">
        <v>570</v>
      </c>
      <c r="J11" s="120">
        <v>4.32</v>
      </c>
      <c r="K11" s="121">
        <f>J11*I11</f>
        <v>2462.4</v>
      </c>
      <c r="L11" s="122"/>
    </row>
    <row r="12" spans="1:14" s="89" customFormat="1" ht="21" customHeight="1">
      <c r="B12" s="59" t="s">
        <v>18</v>
      </c>
      <c r="C12" s="173" t="s">
        <v>19</v>
      </c>
      <c r="D12" s="171"/>
      <c r="E12" s="171"/>
      <c r="F12" s="171"/>
      <c r="G12" s="172"/>
      <c r="H12" s="110"/>
      <c r="I12" s="123"/>
      <c r="J12" s="124"/>
      <c r="K12" s="125"/>
    </row>
    <row r="13" spans="1:14" s="90" customFormat="1" ht="21" customHeight="1">
      <c r="B13" s="59">
        <v>175001</v>
      </c>
      <c r="C13" s="165" t="s">
        <v>20</v>
      </c>
      <c r="D13" s="166"/>
      <c r="E13" s="166"/>
      <c r="F13" s="166"/>
      <c r="G13" s="167"/>
      <c r="H13" s="63" t="s">
        <v>21</v>
      </c>
      <c r="I13" s="72">
        <v>25</v>
      </c>
      <c r="J13" s="120">
        <v>43.25</v>
      </c>
      <c r="K13" s="126">
        <f t="shared" ref="K13" si="0">J13*I13</f>
        <v>1081.25</v>
      </c>
      <c r="L13" s="127"/>
      <c r="N13" s="150"/>
    </row>
    <row r="14" spans="1:14" s="90" customFormat="1" ht="21" customHeight="1">
      <c r="B14" s="59" t="s">
        <v>18</v>
      </c>
      <c r="C14" s="173" t="s">
        <v>22</v>
      </c>
      <c r="D14" s="171"/>
      <c r="E14" s="171"/>
      <c r="F14" s="171"/>
      <c r="G14" s="172"/>
      <c r="H14" s="63"/>
      <c r="I14" s="72"/>
      <c r="J14" s="128"/>
      <c r="K14" s="129"/>
      <c r="L14" s="127"/>
      <c r="N14" s="150"/>
    </row>
    <row r="15" spans="1:14" s="90" customFormat="1" ht="22.5" customHeight="1">
      <c r="B15" s="59">
        <v>10107</v>
      </c>
      <c r="C15" s="174" t="s">
        <v>23</v>
      </c>
      <c r="D15" s="175"/>
      <c r="E15" s="175"/>
      <c r="F15" s="175"/>
      <c r="G15" s="176"/>
      <c r="H15" s="63" t="s">
        <v>24</v>
      </c>
      <c r="I15" s="72">
        <v>32.200000000000003</v>
      </c>
      <c r="J15" s="120">
        <v>83.13</v>
      </c>
      <c r="K15" s="126">
        <f t="shared" ref="K15" si="1">J15*I15</f>
        <v>2676.7860000000001</v>
      </c>
      <c r="L15" s="127"/>
      <c r="N15" s="150"/>
    </row>
    <row r="16" spans="1:14" s="90" customFormat="1" ht="21" customHeight="1">
      <c r="B16" s="59" t="s">
        <v>18</v>
      </c>
      <c r="C16" s="165" t="s">
        <v>25</v>
      </c>
      <c r="D16" s="166"/>
      <c r="E16" s="166"/>
      <c r="F16" s="166"/>
      <c r="G16" s="167"/>
      <c r="H16" s="63"/>
      <c r="I16" s="72"/>
      <c r="J16" s="130"/>
      <c r="K16" s="129"/>
      <c r="L16" s="127"/>
      <c r="N16" s="150"/>
    </row>
    <row r="17" spans="2:14" s="90" customFormat="1" ht="24" customHeight="1">
      <c r="B17" s="26">
        <v>170164</v>
      </c>
      <c r="C17" s="159" t="s">
        <v>26</v>
      </c>
      <c r="D17" s="160"/>
      <c r="E17" s="160"/>
      <c r="F17" s="160"/>
      <c r="G17" s="161"/>
      <c r="H17" s="28" t="s">
        <v>21</v>
      </c>
      <c r="I17" s="50">
        <v>66</v>
      </c>
      <c r="J17" s="131">
        <v>526.03</v>
      </c>
      <c r="K17" s="132">
        <f>J17*I17</f>
        <v>34717.979999999996</v>
      </c>
      <c r="L17" s="127"/>
      <c r="N17" s="150"/>
    </row>
    <row r="18" spans="2:14" s="90" customFormat="1" ht="21" customHeight="1">
      <c r="B18" s="59" t="s">
        <v>18</v>
      </c>
      <c r="C18" s="173" t="s">
        <v>27</v>
      </c>
      <c r="D18" s="171"/>
      <c r="E18" s="171"/>
      <c r="F18" s="171"/>
      <c r="G18" s="172"/>
      <c r="H18" s="63"/>
      <c r="I18" s="72"/>
      <c r="J18" s="133"/>
      <c r="K18" s="129"/>
      <c r="L18" s="127"/>
      <c r="N18" s="150"/>
    </row>
    <row r="19" spans="2:14" s="90" customFormat="1" ht="21" customHeight="1">
      <c r="B19" s="59">
        <v>180301</v>
      </c>
      <c r="C19" s="165" t="s">
        <v>28</v>
      </c>
      <c r="D19" s="166"/>
      <c r="E19" s="166"/>
      <c r="F19" s="166"/>
      <c r="G19" s="167"/>
      <c r="H19" s="63" t="s">
        <v>17</v>
      </c>
      <c r="I19" s="72">
        <v>270</v>
      </c>
      <c r="J19" s="120">
        <v>12.76</v>
      </c>
      <c r="K19" s="126">
        <f t="shared" ref="K19:K41" si="2">J19*I19</f>
        <v>3445.2</v>
      </c>
      <c r="L19" s="127"/>
      <c r="N19" s="150"/>
    </row>
    <row r="20" spans="2:14" s="90" customFormat="1" ht="21" customHeight="1">
      <c r="B20" s="59" t="s">
        <v>18</v>
      </c>
      <c r="C20" s="162" t="s">
        <v>29</v>
      </c>
      <c r="D20" s="171"/>
      <c r="E20" s="171"/>
      <c r="F20" s="171"/>
      <c r="G20" s="172"/>
      <c r="H20" s="63"/>
      <c r="I20" s="134"/>
      <c r="J20" s="130"/>
      <c r="K20" s="129"/>
      <c r="L20" s="127"/>
      <c r="N20" s="150"/>
    </row>
    <row r="21" spans="2:14" s="90" customFormat="1" ht="21" customHeight="1">
      <c r="B21" s="59">
        <v>101176</v>
      </c>
      <c r="C21" s="165" t="s">
        <v>30</v>
      </c>
      <c r="D21" s="166"/>
      <c r="E21" s="166"/>
      <c r="F21" s="166"/>
      <c r="G21" s="167"/>
      <c r="H21" s="63" t="s">
        <v>21</v>
      </c>
      <c r="I21" s="134">
        <v>45</v>
      </c>
      <c r="J21" s="120">
        <v>45.44</v>
      </c>
      <c r="K21" s="126">
        <f t="shared" si="2"/>
        <v>2044.8</v>
      </c>
      <c r="L21" s="127"/>
      <c r="N21" s="150"/>
    </row>
    <row r="22" spans="2:14" s="90" customFormat="1" ht="21" customHeight="1">
      <c r="B22" s="59" t="s">
        <v>18</v>
      </c>
      <c r="C22" s="162" t="s">
        <v>31</v>
      </c>
      <c r="D22" s="171"/>
      <c r="E22" s="171"/>
      <c r="F22" s="171"/>
      <c r="G22" s="172"/>
      <c r="H22" s="63"/>
      <c r="I22" s="134"/>
      <c r="J22" s="130"/>
      <c r="K22" s="129"/>
      <c r="L22" s="127"/>
      <c r="N22" s="150"/>
    </row>
    <row r="23" spans="2:14" s="90" customFormat="1" ht="21" customHeight="1">
      <c r="B23" s="59">
        <v>101291</v>
      </c>
      <c r="C23" s="165" t="s">
        <v>32</v>
      </c>
      <c r="D23" s="166"/>
      <c r="E23" s="166"/>
      <c r="F23" s="166"/>
      <c r="G23" s="167"/>
      <c r="H23" s="63" t="s">
        <v>24</v>
      </c>
      <c r="I23" s="134">
        <v>1.28</v>
      </c>
      <c r="J23" s="135">
        <v>333.78</v>
      </c>
      <c r="K23" s="126">
        <f t="shared" si="2"/>
        <v>427.23839999999996</v>
      </c>
      <c r="L23" s="127"/>
      <c r="N23" s="150"/>
    </row>
    <row r="24" spans="2:14" s="90" customFormat="1" ht="21" customHeight="1">
      <c r="B24" s="59" t="s">
        <v>18</v>
      </c>
      <c r="C24" s="162" t="s">
        <v>33</v>
      </c>
      <c r="D24" s="171"/>
      <c r="E24" s="171"/>
      <c r="F24" s="171"/>
      <c r="G24" s="172"/>
      <c r="H24" s="63"/>
      <c r="I24" s="134"/>
      <c r="J24" s="136"/>
      <c r="K24" s="137"/>
      <c r="L24" s="127"/>
      <c r="N24" s="150"/>
    </row>
    <row r="25" spans="2:14" s="90" customFormat="1" ht="21" customHeight="1">
      <c r="B25" s="59">
        <v>100933</v>
      </c>
      <c r="C25" s="165" t="s">
        <v>34</v>
      </c>
      <c r="D25" s="166"/>
      <c r="E25" s="166"/>
      <c r="F25" s="166"/>
      <c r="G25" s="167"/>
      <c r="H25" s="63" t="s">
        <v>21</v>
      </c>
      <c r="I25" s="134">
        <v>18</v>
      </c>
      <c r="J25" s="130">
        <v>52.28</v>
      </c>
      <c r="K25" s="129">
        <f t="shared" si="2"/>
        <v>941.04</v>
      </c>
      <c r="L25" s="127"/>
      <c r="N25" s="150"/>
    </row>
    <row r="26" spans="2:14" s="90" customFormat="1" ht="21" customHeight="1">
      <c r="B26" s="59" t="s">
        <v>18</v>
      </c>
      <c r="C26" s="165" t="s">
        <v>35</v>
      </c>
      <c r="D26" s="166"/>
      <c r="E26" s="166"/>
      <c r="F26" s="166"/>
      <c r="G26" s="167"/>
      <c r="H26" s="63"/>
      <c r="I26" s="134"/>
      <c r="J26" s="120"/>
      <c r="K26" s="126"/>
      <c r="L26" s="127"/>
      <c r="N26" s="150"/>
    </row>
    <row r="27" spans="2:14" s="90" customFormat="1" ht="21" customHeight="1">
      <c r="B27" s="59">
        <v>40151</v>
      </c>
      <c r="C27" s="165" t="s">
        <v>36</v>
      </c>
      <c r="D27" s="166"/>
      <c r="E27" s="166"/>
      <c r="F27" s="166"/>
      <c r="G27" s="167"/>
      <c r="H27" s="63" t="s">
        <v>17</v>
      </c>
      <c r="I27" s="134">
        <v>9</v>
      </c>
      <c r="J27" s="128">
        <v>62.31</v>
      </c>
      <c r="K27" s="129">
        <f t="shared" si="2"/>
        <v>560.79</v>
      </c>
      <c r="L27" s="127"/>
      <c r="N27" s="150"/>
    </row>
    <row r="28" spans="2:14" s="90" customFormat="1" ht="21" customHeight="1">
      <c r="B28" s="59" t="s">
        <v>18</v>
      </c>
      <c r="C28" s="162" t="s">
        <v>37</v>
      </c>
      <c r="D28" s="163"/>
      <c r="E28" s="163"/>
      <c r="F28" s="163"/>
      <c r="G28" s="164"/>
      <c r="H28" s="63"/>
      <c r="I28" s="134"/>
      <c r="J28" s="120"/>
      <c r="K28" s="126"/>
      <c r="L28" s="127"/>
      <c r="N28" s="150"/>
    </row>
    <row r="29" spans="2:14" s="90" customFormat="1" ht="21" customHeight="1">
      <c r="B29" s="59">
        <v>110101</v>
      </c>
      <c r="C29" s="165" t="s">
        <v>38</v>
      </c>
      <c r="D29" s="166"/>
      <c r="E29" s="166"/>
      <c r="F29" s="166"/>
      <c r="G29" s="167"/>
      <c r="H29" s="63" t="s">
        <v>17</v>
      </c>
      <c r="I29" s="134">
        <v>18</v>
      </c>
      <c r="J29" s="128">
        <v>12.3</v>
      </c>
      <c r="K29" s="129">
        <f t="shared" si="2"/>
        <v>221.4</v>
      </c>
      <c r="L29" s="127"/>
      <c r="N29" s="150"/>
    </row>
    <row r="30" spans="2:14" s="90" customFormat="1" ht="21" customHeight="1">
      <c r="B30" s="59" t="s">
        <v>18</v>
      </c>
      <c r="C30" s="162" t="s">
        <v>39</v>
      </c>
      <c r="D30" s="163"/>
      <c r="E30" s="163"/>
      <c r="F30" s="163"/>
      <c r="G30" s="164"/>
      <c r="H30" s="63"/>
      <c r="I30" s="72"/>
      <c r="J30" s="120"/>
      <c r="K30" s="126"/>
      <c r="L30" s="127"/>
      <c r="N30" s="150"/>
    </row>
    <row r="31" spans="2:14" s="90" customFormat="1" ht="24.75" customHeight="1">
      <c r="B31" s="59">
        <v>110309</v>
      </c>
      <c r="C31" s="168" t="s">
        <v>40</v>
      </c>
      <c r="D31" s="169"/>
      <c r="E31" s="169"/>
      <c r="F31" s="169"/>
      <c r="G31" s="170"/>
      <c r="H31" s="63" t="s">
        <v>17</v>
      </c>
      <c r="I31" s="72">
        <v>18</v>
      </c>
      <c r="J31" s="120">
        <v>31.24</v>
      </c>
      <c r="K31" s="126">
        <f t="shared" si="2"/>
        <v>562.31999999999994</v>
      </c>
      <c r="L31" s="127"/>
      <c r="N31" s="150"/>
    </row>
    <row r="32" spans="2:14" s="90" customFormat="1" ht="15.75" customHeight="1">
      <c r="B32" s="59" t="s">
        <v>18</v>
      </c>
      <c r="C32" s="162"/>
      <c r="D32" s="163"/>
      <c r="E32" s="163"/>
      <c r="F32" s="163"/>
      <c r="G32" s="164"/>
      <c r="H32" s="63"/>
      <c r="I32" s="72"/>
      <c r="J32" s="138"/>
      <c r="K32" s="137"/>
      <c r="L32" s="127"/>
      <c r="N32" s="150"/>
    </row>
    <row r="33" spans="2:14" s="90" customFormat="1" ht="21" customHeight="1">
      <c r="B33" s="59">
        <v>170524</v>
      </c>
      <c r="C33" s="165" t="s">
        <v>41</v>
      </c>
      <c r="D33" s="166"/>
      <c r="E33" s="166"/>
      <c r="F33" s="166"/>
      <c r="G33" s="167"/>
      <c r="H33" s="63" t="s">
        <v>21</v>
      </c>
      <c r="I33" s="134">
        <v>14</v>
      </c>
      <c r="J33" s="128">
        <v>55.72</v>
      </c>
      <c r="K33" s="139">
        <f t="shared" si="2"/>
        <v>780.07999999999993</v>
      </c>
      <c r="L33" s="127"/>
      <c r="N33" s="150"/>
    </row>
    <row r="34" spans="2:14" s="90" customFormat="1" ht="21" customHeight="1">
      <c r="B34" s="59" t="s">
        <v>18</v>
      </c>
      <c r="C34" s="162" t="s">
        <v>42</v>
      </c>
      <c r="D34" s="163"/>
      <c r="E34" s="163"/>
      <c r="F34" s="163"/>
      <c r="G34" s="164"/>
      <c r="H34" s="63"/>
      <c r="I34" s="72"/>
      <c r="J34" s="120"/>
      <c r="K34" s="126"/>
      <c r="L34" s="127"/>
      <c r="N34" s="150"/>
    </row>
    <row r="35" spans="2:14" s="90" customFormat="1" ht="21" customHeight="1">
      <c r="B35" s="59">
        <v>130201</v>
      </c>
      <c r="C35" s="165" t="s">
        <v>43</v>
      </c>
      <c r="D35" s="166"/>
      <c r="E35" s="166"/>
      <c r="F35" s="166"/>
      <c r="G35" s="167"/>
      <c r="H35" s="63" t="s">
        <v>17</v>
      </c>
      <c r="I35" s="134">
        <v>14.25</v>
      </c>
      <c r="J35" s="128">
        <v>42.78</v>
      </c>
      <c r="K35" s="129">
        <f t="shared" si="2"/>
        <v>609.61500000000001</v>
      </c>
      <c r="L35" s="127"/>
      <c r="N35" s="150"/>
    </row>
    <row r="36" spans="2:14" s="90" customFormat="1" ht="21" customHeight="1">
      <c r="B36" s="59" t="s">
        <v>18</v>
      </c>
      <c r="C36" s="162" t="s">
        <v>44</v>
      </c>
      <c r="D36" s="163"/>
      <c r="E36" s="163"/>
      <c r="F36" s="163"/>
      <c r="G36" s="164"/>
      <c r="H36" s="63"/>
      <c r="I36" s="134"/>
      <c r="J36" s="120"/>
      <c r="K36" s="126"/>
      <c r="L36" s="127"/>
      <c r="N36" s="150"/>
    </row>
    <row r="37" spans="2:14" s="90" customFormat="1" ht="21" customHeight="1">
      <c r="B37" s="59">
        <v>130110</v>
      </c>
      <c r="C37" s="165" t="s">
        <v>45</v>
      </c>
      <c r="D37" s="166"/>
      <c r="E37" s="166"/>
      <c r="F37" s="166"/>
      <c r="G37" s="167"/>
      <c r="H37" s="63" t="s">
        <v>24</v>
      </c>
      <c r="I37" s="134">
        <v>1.57</v>
      </c>
      <c r="J37" s="128">
        <v>128.93</v>
      </c>
      <c r="K37" s="129">
        <f t="shared" si="2"/>
        <v>202.42010000000002</v>
      </c>
      <c r="L37" s="127"/>
      <c r="N37" s="150"/>
    </row>
    <row r="38" spans="2:14" s="90" customFormat="1" ht="21" customHeight="1">
      <c r="B38" s="59" t="s">
        <v>18</v>
      </c>
      <c r="C38" s="162" t="s">
        <v>46</v>
      </c>
      <c r="D38" s="163"/>
      <c r="E38" s="163"/>
      <c r="F38" s="163"/>
      <c r="G38" s="164"/>
      <c r="H38" s="63"/>
      <c r="I38" s="134"/>
      <c r="J38" s="120"/>
      <c r="K38" s="126"/>
      <c r="L38" s="127"/>
      <c r="N38" s="150"/>
    </row>
    <row r="39" spans="2:14" s="90" customFormat="1" ht="21" customHeight="1">
      <c r="B39" s="59">
        <v>130115</v>
      </c>
      <c r="C39" s="165" t="s">
        <v>47</v>
      </c>
      <c r="D39" s="166"/>
      <c r="E39" s="166"/>
      <c r="F39" s="166"/>
      <c r="G39" s="167"/>
      <c r="H39" s="63" t="s">
        <v>24</v>
      </c>
      <c r="I39" s="134">
        <v>0.15</v>
      </c>
      <c r="J39" s="128">
        <v>333.78</v>
      </c>
      <c r="K39" s="129">
        <f t="shared" si="2"/>
        <v>50.066999999999993</v>
      </c>
      <c r="L39" s="127"/>
      <c r="N39" s="150"/>
    </row>
    <row r="40" spans="2:14" s="90" customFormat="1" ht="21" customHeight="1">
      <c r="B40" s="59" t="s">
        <v>18</v>
      </c>
      <c r="C40" s="162" t="s">
        <v>48</v>
      </c>
      <c r="D40" s="163"/>
      <c r="E40" s="163"/>
      <c r="F40" s="163"/>
      <c r="G40" s="164"/>
      <c r="H40" s="63"/>
      <c r="I40" s="134"/>
      <c r="J40" s="120"/>
      <c r="K40" s="126"/>
      <c r="L40" s="127"/>
      <c r="N40" s="150"/>
    </row>
    <row r="41" spans="2:14" s="90" customFormat="1" ht="24" customHeight="1">
      <c r="B41" s="59">
        <v>35305</v>
      </c>
      <c r="C41" s="168" t="s">
        <v>49</v>
      </c>
      <c r="D41" s="169"/>
      <c r="E41" s="169"/>
      <c r="F41" s="169"/>
      <c r="G41" s="170"/>
      <c r="H41" s="63" t="s">
        <v>11</v>
      </c>
      <c r="I41" s="134">
        <v>1</v>
      </c>
      <c r="J41" s="128">
        <v>10081.055700000001</v>
      </c>
      <c r="K41" s="129">
        <f t="shared" si="2"/>
        <v>10081.055700000001</v>
      </c>
      <c r="L41" s="127"/>
      <c r="N41" s="150"/>
    </row>
    <row r="42" spans="2:14" s="90" customFormat="1" ht="21" customHeight="1">
      <c r="B42" s="59" t="s">
        <v>50</v>
      </c>
      <c r="C42" s="162"/>
      <c r="D42" s="163"/>
      <c r="E42" s="163"/>
      <c r="F42" s="163"/>
      <c r="G42" s="164"/>
      <c r="H42" s="63"/>
      <c r="I42" s="134"/>
      <c r="J42" s="120"/>
      <c r="K42" s="126"/>
      <c r="L42" s="127"/>
      <c r="N42" s="150"/>
    </row>
    <row r="43" spans="2:14" s="90" customFormat="1" ht="21" customHeight="1">
      <c r="B43" s="102"/>
      <c r="C43" s="153"/>
      <c r="D43" s="154"/>
      <c r="E43" s="154"/>
      <c r="F43" s="154"/>
      <c r="G43" s="155"/>
      <c r="H43" s="111"/>
      <c r="I43" s="140"/>
      <c r="J43" s="141"/>
      <c r="K43" s="142">
        <f>J43*I43</f>
        <v>0</v>
      </c>
      <c r="L43" s="127">
        <f>B43</f>
        <v>0</v>
      </c>
      <c r="N43" s="150"/>
    </row>
    <row r="44" spans="2:14" ht="13.8">
      <c r="B44" s="103"/>
      <c r="I44" s="143"/>
      <c r="J44" s="144"/>
      <c r="K44" s="145">
        <f>SUM(K11:K43)</f>
        <v>60864.442200000005</v>
      </c>
    </row>
    <row r="45" spans="2:14" ht="14.25" customHeight="1">
      <c r="B45" s="103"/>
      <c r="C45" s="104"/>
      <c r="D45" s="105"/>
      <c r="E45" s="105"/>
      <c r="F45" s="105"/>
      <c r="G45" s="105"/>
      <c r="H45" s="105"/>
      <c r="I45" s="146"/>
      <c r="J45" s="105" t="s">
        <v>51</v>
      </c>
      <c r="K45" s="147">
        <f>K44*0.25</f>
        <v>15216.110550000001</v>
      </c>
    </row>
    <row r="46" spans="2:14" ht="15.75" customHeight="1">
      <c r="B46" s="103"/>
      <c r="C46" s="104"/>
      <c r="D46" s="105"/>
      <c r="E46" s="105"/>
      <c r="F46" s="105"/>
      <c r="G46" s="105"/>
      <c r="H46" s="105"/>
      <c r="I46" s="148" t="s">
        <v>52</v>
      </c>
      <c r="J46" s="105"/>
      <c r="K46" s="149">
        <f>SUM(K44:K45)</f>
        <v>76080.552750000003</v>
      </c>
    </row>
    <row r="47" spans="2:14" ht="20.100000000000001" customHeight="1">
      <c r="B47" s="156" t="s">
        <v>53</v>
      </c>
      <c r="C47" s="156"/>
      <c r="D47" s="156"/>
      <c r="E47" s="156"/>
      <c r="F47" s="156"/>
      <c r="G47" s="156"/>
      <c r="H47" s="156"/>
      <c r="I47" s="156"/>
      <c r="K47" s="87"/>
    </row>
    <row r="48" spans="2:14" ht="20.100000000000001" customHeight="1">
      <c r="B48" s="157" t="s">
        <v>54</v>
      </c>
      <c r="C48" s="157"/>
      <c r="D48" s="157"/>
      <c r="E48" s="157"/>
      <c r="F48" s="157"/>
      <c r="G48" s="157"/>
    </row>
    <row r="49" spans="2:11" ht="15" customHeight="1">
      <c r="B49" s="23"/>
      <c r="C49" s="23"/>
      <c r="D49" s="23"/>
      <c r="E49" s="23"/>
      <c r="F49" s="23"/>
      <c r="G49" s="23"/>
    </row>
    <row r="50" spans="2:11" ht="20.100000000000001" customHeight="1">
      <c r="B50" s="158" t="s">
        <v>55</v>
      </c>
      <c r="C50" s="158"/>
      <c r="D50" s="158"/>
      <c r="E50" s="158"/>
      <c r="F50" s="158"/>
      <c r="G50" s="158"/>
      <c r="H50" s="158"/>
    </row>
    <row r="51" spans="2:11" ht="24" customHeight="1">
      <c r="B51" s="26">
        <v>170164</v>
      </c>
      <c r="C51" s="159" t="s">
        <v>26</v>
      </c>
      <c r="D51" s="160"/>
      <c r="E51" s="160"/>
      <c r="F51" s="160"/>
      <c r="G51" s="161"/>
      <c r="H51" s="28" t="s">
        <v>21</v>
      </c>
      <c r="I51" s="50">
        <v>66</v>
      </c>
      <c r="J51" s="131">
        <v>526.03</v>
      </c>
      <c r="K51" s="132">
        <f>J51*I51</f>
        <v>34717.979999999996</v>
      </c>
    </row>
    <row r="52" spans="2:11" ht="20.100000000000001" customHeight="1"/>
    <row r="53" spans="2:11" ht="20.100000000000001" customHeight="1"/>
    <row r="54" spans="2:11" ht="20.100000000000001" customHeight="1"/>
    <row r="55" spans="2:11" ht="20.100000000000001" customHeight="1"/>
  </sheetData>
  <mergeCells count="52">
    <mergeCell ref="D2:F2"/>
    <mergeCell ref="G2:I2"/>
    <mergeCell ref="D3:F3"/>
    <mergeCell ref="G3:I3"/>
    <mergeCell ref="G4:I4"/>
    <mergeCell ref="B5:K5"/>
    <mergeCell ref="H6:J6"/>
    <mergeCell ref="H7:I7"/>
    <mergeCell ref="C11:G11"/>
    <mergeCell ref="C12:G12"/>
    <mergeCell ref="B9:B10"/>
    <mergeCell ref="H9:H10"/>
    <mergeCell ref="I9:I10"/>
    <mergeCell ref="J9:J10"/>
    <mergeCell ref="K9:K10"/>
    <mergeCell ref="C13:G13"/>
    <mergeCell ref="C14:G14"/>
    <mergeCell ref="C15:G15"/>
    <mergeCell ref="C16:G16"/>
    <mergeCell ref="C17:G17"/>
    <mergeCell ref="C24:G24"/>
    <mergeCell ref="C25:G25"/>
    <mergeCell ref="C26:G26"/>
    <mergeCell ref="C27:G27"/>
    <mergeCell ref="C18:G18"/>
    <mergeCell ref="C19:G19"/>
    <mergeCell ref="C20:G20"/>
    <mergeCell ref="C21:G21"/>
    <mergeCell ref="C22:G22"/>
    <mergeCell ref="B50:H50"/>
    <mergeCell ref="C51:G51"/>
    <mergeCell ref="C38:G38"/>
    <mergeCell ref="C39:G39"/>
    <mergeCell ref="C40:G40"/>
    <mergeCell ref="C41:G41"/>
    <mergeCell ref="C42:G42"/>
    <mergeCell ref="B2:C4"/>
    <mergeCell ref="C9:G10"/>
    <mergeCell ref="C43:G43"/>
    <mergeCell ref="B47:I47"/>
    <mergeCell ref="B48:G48"/>
    <mergeCell ref="C33:G33"/>
    <mergeCell ref="C34:G34"/>
    <mergeCell ref="C35:G35"/>
    <mergeCell ref="C36:G36"/>
    <mergeCell ref="C37:G37"/>
    <mergeCell ref="C28:G28"/>
    <mergeCell ref="C29:G29"/>
    <mergeCell ref="C30:G30"/>
    <mergeCell ref="C31:G31"/>
    <mergeCell ref="C32:G32"/>
    <mergeCell ref="C23:G23"/>
  </mergeCells>
  <printOptions horizontalCentered="1"/>
  <pageMargins left="0.39305555555555599" right="0.118055555555556" top="0.118055555555556" bottom="0.118055555555556" header="0.51180555555555596" footer="0.51180555555555596"/>
  <pageSetup paperSize="9" scale="72" firstPageNumber="0" fitToHeight="0" orientation="portrait" useFirstPageNumber="1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67"/>
  <sheetViews>
    <sheetView showGridLines="0" tabSelected="1" topLeftCell="A31" zoomScale="80" zoomScaleNormal="80" workbookViewId="0">
      <selection activeCell="F66" sqref="F66"/>
    </sheetView>
  </sheetViews>
  <sheetFormatPr defaultColWidth="9.109375" defaultRowHeight="13.2"/>
  <cols>
    <col min="1" max="1" width="9.109375" style="1"/>
    <col min="2" max="2" width="13.88671875" style="2" customWidth="1"/>
    <col min="3" max="3" width="100.6640625" style="3" customWidth="1"/>
    <col min="4" max="4" width="12.6640625" style="2" customWidth="1"/>
    <col min="5" max="7" width="12.6640625" style="31" customWidth="1"/>
    <col min="8" max="16384" width="9.109375" style="1"/>
  </cols>
  <sheetData>
    <row r="3" spans="2:7" ht="15" customHeight="1">
      <c r="B3" s="56"/>
      <c r="C3" s="208" t="s">
        <v>56</v>
      </c>
      <c r="D3" s="208"/>
      <c r="E3" s="208"/>
      <c r="F3" s="208"/>
      <c r="G3" s="208"/>
    </row>
    <row r="4" spans="2:7" ht="15" customHeight="1">
      <c r="B4" s="57"/>
      <c r="C4" s="208" t="s">
        <v>57</v>
      </c>
      <c r="D4" s="208"/>
      <c r="E4" s="208"/>
      <c r="F4" s="208"/>
      <c r="G4" s="208"/>
    </row>
    <row r="5" spans="2:7" ht="15" customHeight="1">
      <c r="B5" s="198" t="s">
        <v>58</v>
      </c>
      <c r="C5" s="199"/>
      <c r="D5" s="199"/>
      <c r="E5" s="199"/>
      <c r="F5" s="199"/>
      <c r="G5" s="200"/>
    </row>
    <row r="6" spans="2:7" ht="15" customHeight="1">
      <c r="B6" s="201"/>
      <c r="C6" s="202"/>
      <c r="D6" s="202"/>
      <c r="E6" s="202"/>
      <c r="F6" s="202"/>
      <c r="G6" s="203"/>
    </row>
    <row r="7" spans="2:7" s="10" customFormat="1" ht="15" customHeight="1">
      <c r="B7" s="58" t="s">
        <v>59</v>
      </c>
      <c r="C7" s="5" t="s">
        <v>60</v>
      </c>
      <c r="D7" s="5" t="s">
        <v>61</v>
      </c>
      <c r="E7" s="70" t="s">
        <v>62</v>
      </c>
      <c r="F7" s="70" t="s">
        <v>63</v>
      </c>
      <c r="G7" s="71" t="s">
        <v>64</v>
      </c>
    </row>
    <row r="8" spans="2:7" s="10" customFormat="1" ht="15" customHeight="1">
      <c r="B8" s="11">
        <v>1</v>
      </c>
      <c r="C8" s="205" t="str">
        <f>ORÇ!C11</f>
        <v>1- LIMPEZA MANUAL GERAL INCLUSIVE REMOÇÃO DE COBERTURA VEGETAL - TRONCO ATÉ 10CM - SEM TRANSPORTE</v>
      </c>
      <c r="D8" s="206"/>
      <c r="E8" s="206"/>
      <c r="F8" s="206"/>
      <c r="G8" s="207"/>
    </row>
    <row r="9" spans="2:7" s="10" customFormat="1" ht="15" customHeight="1">
      <c r="B9" s="59" t="str">
        <f>ORÇ!B11</f>
        <v>01.01.08</v>
      </c>
      <c r="C9" s="60"/>
      <c r="D9" s="61" t="s">
        <v>17</v>
      </c>
      <c r="E9" s="72">
        <f>ORÇ!I11</f>
        <v>570</v>
      </c>
      <c r="F9" s="73"/>
      <c r="G9" s="74">
        <f>F9*E9</f>
        <v>0</v>
      </c>
    </row>
    <row r="10" spans="2:7" ht="15" customHeight="1">
      <c r="B10" s="11" t="s">
        <v>18</v>
      </c>
      <c r="C10" s="62"/>
      <c r="D10" s="7"/>
      <c r="E10" s="75"/>
      <c r="F10" s="76" t="s">
        <v>65</v>
      </c>
      <c r="G10" s="77">
        <f>SUM(G9:G9)</f>
        <v>0</v>
      </c>
    </row>
    <row r="11" spans="2:7" ht="15" customHeight="1">
      <c r="B11" s="11">
        <v>2</v>
      </c>
      <c r="C11" s="205" t="str">
        <f>ORÇ!C13</f>
        <v>2- DEMOLIÇÃO DE MURO DE ALVENARIA - H=1,80 À 2,00M H =5,00/2,00=2,50</v>
      </c>
      <c r="D11" s="206"/>
      <c r="E11" s="206"/>
      <c r="F11" s="206"/>
      <c r="G11" s="207"/>
    </row>
    <row r="12" spans="2:7" ht="15" customHeight="1">
      <c r="B12" s="59">
        <f>ORÇ!B13</f>
        <v>175001</v>
      </c>
      <c r="C12" s="60"/>
      <c r="D12" s="63" t="s">
        <v>21</v>
      </c>
      <c r="E12" s="72">
        <f>ORÇ!I13</f>
        <v>25</v>
      </c>
      <c r="F12" s="78"/>
      <c r="G12" s="74">
        <f>F12*E12</f>
        <v>0</v>
      </c>
    </row>
    <row r="13" spans="2:7" ht="15" customHeight="1">
      <c r="B13" s="11" t="s">
        <v>18</v>
      </c>
      <c r="C13" s="62"/>
      <c r="D13" s="7"/>
      <c r="E13" s="75"/>
      <c r="F13" s="76" t="s">
        <v>65</v>
      </c>
      <c r="G13" s="77">
        <f>SUM(G12:G12)</f>
        <v>0</v>
      </c>
    </row>
    <row r="14" spans="2:7" ht="15" customHeight="1">
      <c r="B14" s="11">
        <v>3</v>
      </c>
      <c r="C14" s="205" t="str">
        <f>ORÇ!C15</f>
        <v>3- REMOÇÃO DE ENTULHO COM CAÇAMBA METÁLICA, INCL.CARGA MANUAL E DESCARGA EM BOTA-FORA</v>
      </c>
      <c r="D14" s="206"/>
      <c r="E14" s="206"/>
      <c r="F14" s="206"/>
      <c r="G14" s="207"/>
    </row>
    <row r="15" spans="2:7" ht="15" customHeight="1">
      <c r="B15" s="59">
        <f>ORÇ!B15</f>
        <v>10107</v>
      </c>
      <c r="C15" s="60"/>
      <c r="D15" s="61" t="s">
        <v>24</v>
      </c>
      <c r="E15" s="72">
        <f>ORÇ!I15</f>
        <v>32.200000000000003</v>
      </c>
      <c r="F15" s="78"/>
      <c r="G15" s="74">
        <f>F15*E15</f>
        <v>0</v>
      </c>
    </row>
    <row r="16" spans="2:7">
      <c r="B16" s="11" t="s">
        <v>18</v>
      </c>
      <c r="C16" s="62"/>
      <c r="D16" s="7"/>
      <c r="E16" s="75"/>
      <c r="F16" s="76" t="s">
        <v>65</v>
      </c>
      <c r="G16" s="77">
        <f>SUM(G15:G15)</f>
        <v>0</v>
      </c>
    </row>
    <row r="17" spans="2:7" ht="15" customHeight="1">
      <c r="B17" s="11">
        <v>4</v>
      </c>
      <c r="C17" s="205" t="str">
        <f>ORÇ!C17</f>
        <v>4- FV.15/16 - MURO DE FECHO EM BLOCOS E ESTRUTURA DE CONCRETO, FUNDAÇÃO C/BROCAS</v>
      </c>
      <c r="D17" s="206"/>
      <c r="E17" s="206"/>
      <c r="F17" s="206"/>
      <c r="G17" s="207"/>
    </row>
    <row r="18" spans="2:7">
      <c r="B18" s="59">
        <f>ORÇ!B17</f>
        <v>170164</v>
      </c>
      <c r="C18" s="60"/>
      <c r="D18" s="63" t="s">
        <v>21</v>
      </c>
      <c r="E18" s="72">
        <f>ORÇ!I17</f>
        <v>66</v>
      </c>
      <c r="F18" s="79"/>
      <c r="G18" s="74">
        <f>F18*E18</f>
        <v>0</v>
      </c>
    </row>
    <row r="19" spans="2:7">
      <c r="B19" s="11" t="s">
        <v>18</v>
      </c>
      <c r="C19" s="62"/>
      <c r="D19" s="7"/>
      <c r="E19" s="75"/>
      <c r="F19" s="76" t="s">
        <v>65</v>
      </c>
      <c r="G19" s="77">
        <f>SUM(G18:G18)</f>
        <v>0</v>
      </c>
    </row>
    <row r="20" spans="2:7">
      <c r="B20" s="11">
        <v>5</v>
      </c>
      <c r="C20" s="205" t="str">
        <f>ORÇ!C19</f>
        <v>5- GRAMA BATATAES EM PLACAS (PASPALUM NOTATUM)</v>
      </c>
      <c r="D20" s="206"/>
      <c r="E20" s="206"/>
      <c r="F20" s="206"/>
      <c r="G20" s="207"/>
    </row>
    <row r="21" spans="2:7">
      <c r="B21" s="59">
        <f>ORÇ!B19</f>
        <v>180301</v>
      </c>
      <c r="C21" s="60"/>
      <c r="D21" s="61" t="s">
        <v>17</v>
      </c>
      <c r="E21" s="72">
        <f>ORÇ!I19</f>
        <v>270</v>
      </c>
      <c r="F21" s="78"/>
      <c r="G21" s="74">
        <f>F21*E21</f>
        <v>0</v>
      </c>
    </row>
    <row r="22" spans="2:7">
      <c r="B22" s="11" t="s">
        <v>18</v>
      </c>
      <c r="C22" s="62"/>
      <c r="D22" s="7"/>
      <c r="E22" s="75"/>
      <c r="F22" s="76" t="s">
        <v>65</v>
      </c>
      <c r="G22" s="77">
        <f>SUM(G21:G21)</f>
        <v>0</v>
      </c>
    </row>
    <row r="23" spans="2:7">
      <c r="B23" s="11">
        <v>6</v>
      </c>
      <c r="C23" s="205" t="str">
        <f>ORÇ!C21</f>
        <v>6- CANALETA MEIA CANA EM CONCRETO D=30CM</v>
      </c>
      <c r="D23" s="206"/>
      <c r="E23" s="206"/>
      <c r="F23" s="206"/>
      <c r="G23" s="207"/>
    </row>
    <row r="24" spans="2:7">
      <c r="B24" s="59">
        <f>ORÇ!B21</f>
        <v>101176</v>
      </c>
      <c r="C24" s="60"/>
      <c r="D24" s="61" t="s">
        <v>21</v>
      </c>
      <c r="E24" s="80">
        <f>ORÇ!I21</f>
        <v>45</v>
      </c>
      <c r="F24" s="81"/>
      <c r="G24" s="74">
        <f>F24*E24</f>
        <v>0</v>
      </c>
    </row>
    <row r="25" spans="2:7">
      <c r="B25" s="11" t="s">
        <v>18</v>
      </c>
      <c r="C25" s="62"/>
      <c r="D25" s="7"/>
      <c r="E25" s="75"/>
      <c r="F25" s="76" t="s">
        <v>65</v>
      </c>
      <c r="G25" s="77">
        <f>SUM(G24:G24)</f>
        <v>0</v>
      </c>
    </row>
    <row r="26" spans="2:7">
      <c r="B26" s="11">
        <v>7</v>
      </c>
      <c r="C26" s="165" t="str">
        <f>ORÇ!C23</f>
        <v>7- CAIXA DE LIGAÇÃO OU INSPEÇÃO - LASTRO DE CONCRETO (FUNDO)</v>
      </c>
      <c r="D26" s="166"/>
      <c r="E26" s="166"/>
      <c r="F26" s="166"/>
      <c r="G26" s="167"/>
    </row>
    <row r="27" spans="2:7">
      <c r="B27" s="59">
        <f>ORÇ!B23</f>
        <v>101291</v>
      </c>
      <c r="C27" s="60"/>
      <c r="D27" s="61" t="s">
        <v>24</v>
      </c>
      <c r="E27" s="80">
        <f>ORÇ!I23</f>
        <v>1.28</v>
      </c>
      <c r="F27" s="1"/>
      <c r="G27" s="74">
        <f>F27*E27</f>
        <v>0</v>
      </c>
    </row>
    <row r="28" spans="2:7">
      <c r="B28" s="11" t="s">
        <v>18</v>
      </c>
      <c r="C28" s="62"/>
      <c r="D28" s="7"/>
      <c r="E28" s="75"/>
      <c r="F28" s="76" t="s">
        <v>65</v>
      </c>
      <c r="G28" s="77">
        <f>SUM(G27:G27)</f>
        <v>0</v>
      </c>
    </row>
    <row r="29" spans="2:7">
      <c r="B29" s="11">
        <v>8</v>
      </c>
      <c r="C29" s="165" t="str">
        <f>ORÇ!C25</f>
        <v>8- TUBO DE PVC RÍGIDO, PONTA E BOLSA (LINHA ESGOTO) - 100MM (4")</v>
      </c>
      <c r="D29" s="166"/>
      <c r="E29" s="166"/>
      <c r="F29" s="166"/>
      <c r="G29" s="167"/>
    </row>
    <row r="30" spans="2:7">
      <c r="B30" s="59">
        <f>ORÇ!B25</f>
        <v>100933</v>
      </c>
      <c r="C30" s="60"/>
      <c r="D30" s="61" t="s">
        <v>21</v>
      </c>
      <c r="E30" s="80">
        <f>ORÇ!I25</f>
        <v>18</v>
      </c>
      <c r="F30" s="1"/>
      <c r="G30" s="74">
        <f>F30*E30</f>
        <v>0</v>
      </c>
    </row>
    <row r="31" spans="2:7">
      <c r="B31" s="11" t="s">
        <v>18</v>
      </c>
      <c r="C31" s="62"/>
      <c r="D31" s="7"/>
      <c r="E31" s="75"/>
      <c r="F31" s="76" t="s">
        <v>65</v>
      </c>
      <c r="G31" s="77">
        <f>SUM(G30:G30)</f>
        <v>0</v>
      </c>
    </row>
    <row r="32" spans="2:7">
      <c r="B32" s="11">
        <v>9</v>
      </c>
      <c r="C32" s="165" t="str">
        <f>ORÇ!C27</f>
        <v>9- BLOCOS VAZADOS DE CONCRETO APARENTE - 14CM</v>
      </c>
      <c r="D32" s="166"/>
      <c r="E32" s="166"/>
      <c r="F32" s="166"/>
      <c r="G32" s="167"/>
    </row>
    <row r="33" spans="2:7">
      <c r="B33" s="59">
        <f>ORÇ!B27</f>
        <v>40151</v>
      </c>
      <c r="C33" s="60"/>
      <c r="D33" s="61" t="s">
        <v>17</v>
      </c>
      <c r="E33" s="80">
        <f>ORÇ!I27</f>
        <v>9</v>
      </c>
      <c r="F33" s="1"/>
      <c r="G33" s="74">
        <f>F33*E33</f>
        <v>0</v>
      </c>
    </row>
    <row r="34" spans="2:7">
      <c r="B34" s="11" t="s">
        <v>18</v>
      </c>
      <c r="C34" s="62"/>
      <c r="D34" s="7"/>
      <c r="E34" s="75"/>
      <c r="F34" s="76" t="s">
        <v>65</v>
      </c>
      <c r="G34" s="77">
        <f>SUM(G33:G33)</f>
        <v>0</v>
      </c>
    </row>
    <row r="35" spans="2:7">
      <c r="B35" s="11">
        <v>10</v>
      </c>
      <c r="C35" s="165" t="str">
        <f>ORÇ!C29</f>
        <v>10- CHAPISCO COMUM - ARGAMASSA DE CIMENTO E AREIA 1:3</v>
      </c>
      <c r="D35" s="166"/>
      <c r="E35" s="166"/>
      <c r="F35" s="166"/>
      <c r="G35" s="167"/>
    </row>
    <row r="36" spans="2:7">
      <c r="B36" s="59">
        <f>ORÇ!B29</f>
        <v>110101</v>
      </c>
      <c r="C36" s="60"/>
      <c r="D36" s="61" t="s">
        <v>17</v>
      </c>
      <c r="E36" s="80">
        <f>ORÇ!I29</f>
        <v>18</v>
      </c>
      <c r="F36" s="1"/>
      <c r="G36" s="74">
        <f>F36*E36</f>
        <v>0</v>
      </c>
    </row>
    <row r="37" spans="2:7">
      <c r="B37" s="11" t="s">
        <v>18</v>
      </c>
      <c r="C37" s="62"/>
      <c r="D37" s="7"/>
      <c r="E37" s="75"/>
      <c r="F37" s="76" t="s">
        <v>65</v>
      </c>
      <c r="G37" s="77">
        <f>SUM(G36:G36)</f>
        <v>0</v>
      </c>
    </row>
    <row r="38" spans="2:7">
      <c r="B38" s="11">
        <v>11</v>
      </c>
      <c r="C38" s="165" t="str">
        <f>ORÇ!C31</f>
        <v>11- EMBOÇO EXTERNO DESEMPENADO P/PINTURA - ARGAMASSA MISTA DE CIMENTO, CAL E AREIA 1:3/12</v>
      </c>
      <c r="D38" s="166"/>
      <c r="E38" s="166"/>
      <c r="F38" s="166"/>
      <c r="G38" s="167"/>
    </row>
    <row r="39" spans="2:7">
      <c r="B39" s="59">
        <f>ORÇ!B31</f>
        <v>110309</v>
      </c>
      <c r="C39" s="60"/>
      <c r="D39" s="61" t="s">
        <v>17</v>
      </c>
      <c r="E39" s="80">
        <f>ORÇ!I31</f>
        <v>18</v>
      </c>
      <c r="F39" s="1"/>
      <c r="G39" s="74">
        <f>F39*E39</f>
        <v>0</v>
      </c>
    </row>
    <row r="40" spans="2:7">
      <c r="B40" s="11" t="s">
        <v>18</v>
      </c>
      <c r="C40" s="62"/>
      <c r="D40" s="7"/>
      <c r="E40" s="75"/>
      <c r="F40" s="76" t="s">
        <v>65</v>
      </c>
      <c r="G40" s="77">
        <f>SUM(G39:G39)</f>
        <v>0</v>
      </c>
    </row>
    <row r="41" spans="2:7">
      <c r="B41" s="11">
        <v>12</v>
      </c>
      <c r="C41" s="165" t="str">
        <f>ORÇ!C33</f>
        <v>12- DP.04 - CORRIMÃO EM TUBO GALVANIZADO</v>
      </c>
      <c r="D41" s="166"/>
      <c r="E41" s="166"/>
      <c r="F41" s="166"/>
      <c r="G41" s="167"/>
    </row>
    <row r="42" spans="2:7">
      <c r="B42" s="59">
        <f>ORÇ!B33</f>
        <v>170524</v>
      </c>
      <c r="C42" s="60"/>
      <c r="D42" s="61" t="s">
        <v>21</v>
      </c>
      <c r="E42" s="80">
        <f>ORÇ!I33</f>
        <v>14</v>
      </c>
      <c r="F42" s="1"/>
      <c r="G42" s="74">
        <f>F42*E42</f>
        <v>0</v>
      </c>
    </row>
    <row r="43" spans="2:7">
      <c r="B43" s="11" t="s">
        <v>18</v>
      </c>
      <c r="C43" s="62"/>
      <c r="D43" s="7"/>
      <c r="E43" s="75"/>
      <c r="F43" s="76" t="s">
        <v>65</v>
      </c>
      <c r="G43" s="77">
        <f>SUM(G42:G42)</f>
        <v>0</v>
      </c>
    </row>
    <row r="44" spans="2:7">
      <c r="B44" s="11">
        <v>13</v>
      </c>
      <c r="C44" s="165" t="str">
        <f>ORÇ!C35</f>
        <v>13- CIMENTADO COMUM, DESEMPENADO - ESPESSURA 20MM</v>
      </c>
      <c r="D44" s="166"/>
      <c r="E44" s="166"/>
      <c r="F44" s="166"/>
      <c r="G44" s="167"/>
    </row>
    <row r="45" spans="2:7">
      <c r="B45" s="59">
        <f>ORÇ!B35</f>
        <v>130201</v>
      </c>
      <c r="C45" s="60"/>
      <c r="D45" s="61" t="s">
        <v>17</v>
      </c>
      <c r="E45" s="80">
        <f>ORÇ!I35</f>
        <v>14.25</v>
      </c>
      <c r="F45" s="1"/>
      <c r="G45" s="74">
        <f>F45*E45</f>
        <v>0</v>
      </c>
    </row>
    <row r="46" spans="2:7">
      <c r="B46" s="11" t="s">
        <v>18</v>
      </c>
      <c r="C46" s="62"/>
      <c r="D46" s="7"/>
      <c r="E46" s="75"/>
      <c r="F46" s="76" t="s">
        <v>65</v>
      </c>
      <c r="G46" s="77">
        <f>SUM(G45:G45)</f>
        <v>0</v>
      </c>
    </row>
    <row r="47" spans="2:7">
      <c r="B47" s="11">
        <v>14</v>
      </c>
      <c r="C47" s="165" t="str">
        <f>ORÇ!C37</f>
        <v>14- LASTRO DE BRITA</v>
      </c>
      <c r="D47" s="166"/>
      <c r="E47" s="166"/>
      <c r="F47" s="166"/>
      <c r="G47" s="167"/>
    </row>
    <row r="48" spans="2:7">
      <c r="B48" s="59">
        <f>ORÇ!B37</f>
        <v>130110</v>
      </c>
      <c r="C48" s="60"/>
      <c r="D48" s="61" t="s">
        <v>24</v>
      </c>
      <c r="E48" s="80">
        <f>ORÇ!I37</f>
        <v>1.57</v>
      </c>
      <c r="F48" s="1"/>
      <c r="G48" s="74">
        <f>F48*E48</f>
        <v>0</v>
      </c>
    </row>
    <row r="49" spans="2:11">
      <c r="B49" s="11" t="s">
        <v>18</v>
      </c>
      <c r="C49" s="62"/>
      <c r="D49" s="7"/>
      <c r="E49" s="75"/>
      <c r="F49" s="76" t="s">
        <v>65</v>
      </c>
      <c r="G49" s="77">
        <f>SUM(G48:G48)</f>
        <v>0</v>
      </c>
    </row>
    <row r="50" spans="2:11">
      <c r="B50" s="11">
        <v>15</v>
      </c>
      <c r="C50" s="165" t="str">
        <f>ORÇ!C39</f>
        <v>15- LASTRO DE CONCRETO - 200KG CIM/M3</v>
      </c>
      <c r="D50" s="166"/>
      <c r="E50" s="166"/>
      <c r="F50" s="166"/>
      <c r="G50" s="167"/>
    </row>
    <row r="51" spans="2:11">
      <c r="B51" s="59">
        <f>ORÇ!B39</f>
        <v>130115</v>
      </c>
      <c r="C51" s="60"/>
      <c r="D51" s="61" t="s">
        <v>24</v>
      </c>
      <c r="E51" s="80">
        <f>ORÇ!I39</f>
        <v>0.15</v>
      </c>
      <c r="F51" s="1"/>
      <c r="G51" s="74">
        <f>F51*E51</f>
        <v>0</v>
      </c>
    </row>
    <row r="52" spans="2:11">
      <c r="B52" s="11" t="s">
        <v>18</v>
      </c>
      <c r="C52" s="62"/>
      <c r="D52" s="7"/>
      <c r="E52" s="75"/>
      <c r="F52" s="76" t="s">
        <v>65</v>
      </c>
      <c r="G52" s="77">
        <f>SUM(G51:G51)</f>
        <v>0</v>
      </c>
    </row>
    <row r="53" spans="2:11">
      <c r="B53" s="11">
        <v>16</v>
      </c>
      <c r="C53" s="165" t="str">
        <f>ORÇ!C41</f>
        <v>16- DESENV./PRANCHA TÉCNICA C/DETALHAM. FORMATO A1, P/PROJ. BÁSICO - ESTR. E ARQ.</v>
      </c>
      <c r="D53" s="166"/>
      <c r="E53" s="166"/>
      <c r="F53" s="166"/>
      <c r="G53" s="167"/>
    </row>
    <row r="54" spans="2:11">
      <c r="B54" s="59">
        <f>ORÇ!B41</f>
        <v>35305</v>
      </c>
      <c r="C54" s="60"/>
      <c r="D54" s="61" t="s">
        <v>61</v>
      </c>
      <c r="E54" s="80">
        <v>1</v>
      </c>
      <c r="F54" s="1"/>
      <c r="G54" s="74">
        <f>F54*E54</f>
        <v>0</v>
      </c>
    </row>
    <row r="55" spans="2:11">
      <c r="B55" s="11" t="s">
        <v>50</v>
      </c>
      <c r="C55" s="62"/>
      <c r="D55" s="7"/>
      <c r="E55" s="75"/>
      <c r="F55" s="76" t="s">
        <v>65</v>
      </c>
      <c r="G55" s="77">
        <f>SUM(G54:G54)</f>
        <v>0</v>
      </c>
    </row>
    <row r="56" spans="2:11">
      <c r="B56" s="11"/>
      <c r="C56" s="165"/>
      <c r="D56" s="166"/>
      <c r="E56" s="166"/>
      <c r="F56" s="166"/>
      <c r="G56" s="167"/>
    </row>
    <row r="57" spans="2:11">
      <c r="B57" s="11"/>
      <c r="C57" s="62"/>
      <c r="D57" s="7"/>
      <c r="E57" s="75"/>
      <c r="F57" s="76" t="s">
        <v>66</v>
      </c>
      <c r="G57" s="77">
        <f>SUM(G9:G56)/2</f>
        <v>0</v>
      </c>
    </row>
    <row r="58" spans="2:11">
      <c r="B58" s="6"/>
      <c r="C58" s="60"/>
      <c r="D58" s="61"/>
      <c r="E58" s="82"/>
      <c r="F58" s="76" t="s">
        <v>67</v>
      </c>
      <c r="G58" s="77">
        <f>G57*0.25</f>
        <v>0</v>
      </c>
    </row>
    <row r="59" spans="2:11">
      <c r="B59" s="64"/>
      <c r="C59" s="65"/>
      <c r="D59" s="66"/>
      <c r="E59" s="83"/>
      <c r="F59" s="84" t="s">
        <v>68</v>
      </c>
      <c r="G59" s="85">
        <f>G57+G58</f>
        <v>0</v>
      </c>
    </row>
    <row r="60" spans="2:11">
      <c r="B60" s="67"/>
      <c r="C60" s="68"/>
      <c r="D60" s="69"/>
      <c r="E60" s="86"/>
      <c r="F60" s="86"/>
      <c r="G60" s="86"/>
      <c r="H60" s="67"/>
      <c r="I60" s="67"/>
    </row>
    <row r="61" spans="2:11">
      <c r="B61" s="204" t="s">
        <v>53</v>
      </c>
      <c r="C61" s="204"/>
      <c r="D61" s="204"/>
      <c r="E61" s="204"/>
      <c r="F61" s="204"/>
      <c r="G61" s="204"/>
      <c r="H61" s="204"/>
      <c r="I61" s="204"/>
      <c r="K61" s="87"/>
    </row>
    <row r="62" spans="2:11">
      <c r="B62" s="23" t="s">
        <v>54</v>
      </c>
      <c r="C62" s="23"/>
      <c r="D62" s="23"/>
      <c r="E62" s="23"/>
      <c r="F62" s="23"/>
      <c r="G62" s="23"/>
    </row>
    <row r="63" spans="2:11">
      <c r="B63" s="23"/>
      <c r="C63" s="23"/>
      <c r="D63" s="23"/>
      <c r="E63" s="23"/>
      <c r="F63" s="23"/>
      <c r="G63" s="23"/>
    </row>
    <row r="64" spans="2:11" ht="12.75" customHeight="1">
      <c r="B64" s="1"/>
      <c r="C64" s="24" t="s">
        <v>55</v>
      </c>
      <c r="D64" s="24"/>
      <c r="E64" s="24"/>
      <c r="F64" s="24"/>
      <c r="G64" s="24"/>
      <c r="H64" s="24"/>
    </row>
    <row r="65" spans="2:7">
      <c r="B65" s="25">
        <v>4</v>
      </c>
      <c r="C65" s="195" t="str">
        <f>ORÇ!C17</f>
        <v>4- FV.15/16 - MURO DE FECHO EM BLOCOS E ESTRUTURA DE CONCRETO, FUNDAÇÃO C/BROCAS</v>
      </c>
      <c r="D65" s="196"/>
      <c r="E65" s="196"/>
      <c r="F65" s="196"/>
      <c r="G65" s="197"/>
    </row>
    <row r="66" spans="2:7">
      <c r="B66" s="26">
        <v>170164</v>
      </c>
      <c r="C66" s="27"/>
      <c r="D66" s="28" t="s">
        <v>21</v>
      </c>
      <c r="E66" s="50">
        <v>66</v>
      </c>
      <c r="F66" s="51"/>
      <c r="G66" s="52">
        <f>F66*E66</f>
        <v>0</v>
      </c>
    </row>
    <row r="67" spans="2:7">
      <c r="B67" s="25" t="s">
        <v>18</v>
      </c>
      <c r="C67" s="29"/>
      <c r="D67" s="30"/>
      <c r="E67" s="53"/>
      <c r="F67" s="54" t="s">
        <v>65</v>
      </c>
      <c r="G67" s="55">
        <f>SUM(G66:G66)</f>
        <v>0</v>
      </c>
    </row>
  </sheetData>
  <mergeCells count="22">
    <mergeCell ref="C29:G29"/>
    <mergeCell ref="C3:G3"/>
    <mergeCell ref="C4:G4"/>
    <mergeCell ref="C8:G8"/>
    <mergeCell ref="C11:G11"/>
    <mergeCell ref="C14:G14"/>
    <mergeCell ref="C65:G65"/>
    <mergeCell ref="B5:G6"/>
    <mergeCell ref="C47:G47"/>
    <mergeCell ref="C50:G50"/>
    <mergeCell ref="C53:G53"/>
    <mergeCell ref="C56:G56"/>
    <mergeCell ref="B61:I61"/>
    <mergeCell ref="C32:G32"/>
    <mergeCell ref="C35:G35"/>
    <mergeCell ref="C38:G38"/>
    <mergeCell ref="C41:G41"/>
    <mergeCell ref="C44:G44"/>
    <mergeCell ref="C17:G17"/>
    <mergeCell ref="C20:G20"/>
    <mergeCell ref="C23:G23"/>
    <mergeCell ref="C26:G26"/>
  </mergeCells>
  <printOptions horizontalCentered="1"/>
  <pageMargins left="0.118055555555556" right="0.118055555555556" top="0.235416666666667" bottom="0.118055555555556" header="0.31388888888888899" footer="0.31388888888888899"/>
  <pageSetup paperSize="9" scale="80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E45" sqref="E45"/>
    </sheetView>
  </sheetViews>
  <sheetFormatPr defaultColWidth="9" defaultRowHeight="13.2"/>
  <cols>
    <col min="1" max="1" width="3.6640625" customWidth="1"/>
    <col min="2" max="2" width="5.33203125" customWidth="1"/>
    <col min="3" max="3" width="37.88671875" customWidth="1"/>
    <col min="4" max="4" width="16.109375" customWidth="1"/>
    <col min="5" max="5" width="16.33203125" customWidth="1"/>
    <col min="6" max="6" width="13.88671875" customWidth="1"/>
    <col min="7" max="7" width="12.33203125" customWidth="1"/>
    <col min="8" max="8" width="14.5546875" customWidth="1"/>
  </cols>
  <sheetData>
    <row r="1" spans="1:8">
      <c r="A1" s="1"/>
      <c r="B1" s="2"/>
      <c r="C1" s="3"/>
      <c r="D1" s="2"/>
      <c r="E1" s="31"/>
      <c r="F1" s="31"/>
      <c r="G1" s="31"/>
      <c r="H1" s="31"/>
    </row>
    <row r="2" spans="1:8" ht="20.100000000000001" customHeight="1">
      <c r="A2" s="1"/>
      <c r="B2" s="4"/>
      <c r="C2" s="219" t="s">
        <v>56</v>
      </c>
      <c r="D2" s="219"/>
      <c r="E2" s="219"/>
      <c r="F2" s="220"/>
      <c r="G2" s="220"/>
      <c r="H2" s="221"/>
    </row>
    <row r="3" spans="1:8" ht="20.100000000000001" customHeight="1">
      <c r="A3" s="1"/>
      <c r="B3" s="6"/>
      <c r="C3" s="222" t="s">
        <v>69</v>
      </c>
      <c r="D3" s="222"/>
      <c r="E3" s="222"/>
      <c r="F3" s="223"/>
      <c r="G3" s="223"/>
      <c r="H3" s="224"/>
    </row>
    <row r="4" spans="1:8" ht="15" customHeight="1">
      <c r="A4" s="1"/>
      <c r="B4" s="215" t="s">
        <v>70</v>
      </c>
      <c r="C4" s="216"/>
      <c r="D4" s="216"/>
      <c r="E4" s="216"/>
      <c r="F4" s="217"/>
      <c r="G4" s="217"/>
      <c r="H4" s="218"/>
    </row>
    <row r="5" spans="1:8" ht="15" customHeight="1">
      <c r="A5" s="1"/>
      <c r="B5" s="215"/>
      <c r="C5" s="216"/>
      <c r="D5" s="216"/>
      <c r="E5" s="216"/>
      <c r="F5" s="217"/>
      <c r="G5" s="217"/>
      <c r="H5" s="218"/>
    </row>
    <row r="6" spans="1:8">
      <c r="A6" s="1"/>
      <c r="B6" s="8"/>
      <c r="C6" s="9"/>
      <c r="D6" s="9"/>
      <c r="E6" s="9"/>
      <c r="F6" s="32"/>
      <c r="G6" s="32" t="s">
        <v>71</v>
      </c>
      <c r="H6" s="33" t="s">
        <v>72</v>
      </c>
    </row>
    <row r="7" spans="1:8">
      <c r="A7" s="10"/>
      <c r="B7" s="11" t="s">
        <v>59</v>
      </c>
      <c r="C7" s="7" t="s">
        <v>60</v>
      </c>
      <c r="D7" s="12" t="s">
        <v>73</v>
      </c>
      <c r="E7" s="12" t="s">
        <v>74</v>
      </c>
      <c r="F7" s="12" t="s">
        <v>75</v>
      </c>
      <c r="G7" s="12" t="s">
        <v>76</v>
      </c>
      <c r="H7" s="34" t="s">
        <v>77</v>
      </c>
    </row>
    <row r="8" spans="1:8" ht="9.9" customHeight="1">
      <c r="A8" s="10"/>
      <c r="B8" s="225">
        <v>1</v>
      </c>
      <c r="C8" s="209" t="s">
        <v>78</v>
      </c>
      <c r="D8" s="13">
        <f>SUM(G9/2)</f>
        <v>1539</v>
      </c>
      <c r="E8" s="13">
        <f>SUM(G9/2)</f>
        <v>1539</v>
      </c>
      <c r="F8" s="13"/>
      <c r="G8" s="13"/>
      <c r="H8" s="35"/>
    </row>
    <row r="9" spans="1:8" ht="9.9" customHeight="1">
      <c r="A9" s="10"/>
      <c r="B9" s="225"/>
      <c r="C9" s="227"/>
      <c r="D9" s="14"/>
      <c r="E9" s="14"/>
      <c r="F9" s="36"/>
      <c r="G9" s="36">
        <f>ORÇ!K11*1.25</f>
        <v>3078</v>
      </c>
      <c r="H9" s="37">
        <f>SUM(G9/G24)*100</f>
        <v>4.0457116787031966</v>
      </c>
    </row>
    <row r="10" spans="1:8" ht="9.9" customHeight="1">
      <c r="A10" s="10"/>
      <c r="B10" s="225"/>
      <c r="C10" s="228"/>
      <c r="D10" s="15"/>
      <c r="E10" s="38"/>
      <c r="F10" s="39"/>
      <c r="G10" s="39"/>
      <c r="H10" s="40"/>
    </row>
    <row r="11" spans="1:8" ht="9.9" customHeight="1">
      <c r="A11" s="10"/>
      <c r="B11" s="225">
        <v>2</v>
      </c>
      <c r="C11" s="209" t="s">
        <v>79</v>
      </c>
      <c r="D11" s="13">
        <f>SUM(G12/1)</f>
        <v>1351.5625</v>
      </c>
      <c r="E11" s="17"/>
      <c r="F11" s="17"/>
      <c r="G11" s="13"/>
      <c r="H11" s="35"/>
    </row>
    <row r="12" spans="1:8" ht="9.9" customHeight="1">
      <c r="A12" s="10"/>
      <c r="B12" s="225"/>
      <c r="C12" s="210"/>
      <c r="D12" s="16"/>
      <c r="E12" s="41"/>
      <c r="F12" s="36"/>
      <c r="G12" s="36">
        <f>ORÇ!K13*1.25</f>
        <v>1351.5625</v>
      </c>
      <c r="H12" s="37">
        <f>SUM(G12/G24)*100</f>
        <v>1.7764886909510356</v>
      </c>
    </row>
    <row r="13" spans="1:8" ht="9.9" customHeight="1">
      <c r="A13" s="10"/>
      <c r="B13" s="225"/>
      <c r="C13" s="211"/>
      <c r="D13" s="15"/>
      <c r="E13" s="38"/>
      <c r="F13" s="39"/>
      <c r="G13" s="39"/>
      <c r="H13" s="40"/>
    </row>
    <row r="14" spans="1:8" ht="9.9" customHeight="1">
      <c r="A14" s="10"/>
      <c r="B14" s="225">
        <v>3</v>
      </c>
      <c r="C14" s="209" t="s">
        <v>80</v>
      </c>
      <c r="D14" s="17"/>
      <c r="E14" s="17"/>
      <c r="F14" s="13">
        <f>SUM(G15/1)</f>
        <v>3345.9825000000001</v>
      </c>
      <c r="G14" s="13"/>
      <c r="H14" s="35"/>
    </row>
    <row r="15" spans="1:8" ht="9.9" customHeight="1">
      <c r="A15" s="10"/>
      <c r="B15" s="225"/>
      <c r="C15" s="210"/>
      <c r="D15" s="18"/>
      <c r="E15" s="41"/>
      <c r="F15" s="16"/>
      <c r="G15" s="36">
        <f>ORÇ!K15*1.25</f>
        <v>3345.9825000000001</v>
      </c>
      <c r="H15" s="37">
        <f>SUM(G15/G24)*100</f>
        <v>4.3979468736148526</v>
      </c>
    </row>
    <row r="16" spans="1:8" ht="9.9" customHeight="1">
      <c r="A16" s="10"/>
      <c r="B16" s="225"/>
      <c r="C16" s="211"/>
      <c r="D16" s="15"/>
      <c r="E16" s="38"/>
      <c r="F16" s="39"/>
      <c r="G16" s="42"/>
      <c r="H16" s="40"/>
    </row>
    <row r="17" spans="1:9" ht="9.9" customHeight="1">
      <c r="A17" s="10"/>
      <c r="B17" s="225">
        <v>4</v>
      </c>
      <c r="C17" s="209" t="s">
        <v>81</v>
      </c>
      <c r="D17" s="13">
        <f>SUM(G18/3)</f>
        <v>14465.824999999997</v>
      </c>
      <c r="E17" s="13">
        <f>SUM(G18/3)</f>
        <v>14465.824999999997</v>
      </c>
      <c r="F17" s="13">
        <f>SUM(G18/3)</f>
        <v>14465.824999999997</v>
      </c>
      <c r="G17" s="43"/>
      <c r="H17" s="35"/>
    </row>
    <row r="18" spans="1:9" ht="9.9" customHeight="1">
      <c r="A18" s="10"/>
      <c r="B18" s="225"/>
      <c r="C18" s="210"/>
      <c r="D18" s="14"/>
      <c r="E18" s="44"/>
      <c r="F18" s="16"/>
      <c r="G18" s="36">
        <f>ORÇ!K17*1.25</f>
        <v>43397.474999999991</v>
      </c>
      <c r="H18" s="37">
        <f>SUM(G18/G24)*100</f>
        <v>57.041478698417777</v>
      </c>
    </row>
    <row r="19" spans="1:9" ht="9.9" customHeight="1">
      <c r="A19" s="10"/>
      <c r="B19" s="225"/>
      <c r="C19" s="211"/>
      <c r="D19" s="15"/>
      <c r="E19" s="38"/>
      <c r="F19" s="39"/>
      <c r="G19" s="42"/>
      <c r="H19" s="40"/>
    </row>
    <row r="20" spans="1:9" ht="9.9" customHeight="1">
      <c r="A20" s="10"/>
      <c r="B20" s="225">
        <v>5</v>
      </c>
      <c r="C20" s="209" t="s">
        <v>82</v>
      </c>
      <c r="D20" s="13">
        <f>SUM(G21/3)</f>
        <v>8302.5124999999989</v>
      </c>
      <c r="E20" s="13">
        <f>SUM(G21/3)</f>
        <v>8302.5124999999989</v>
      </c>
      <c r="F20" s="13">
        <f>SUM(G21/3)</f>
        <v>8302.5124999999989</v>
      </c>
      <c r="G20" s="43"/>
      <c r="H20" s="35"/>
    </row>
    <row r="21" spans="1:9" ht="9.9" customHeight="1">
      <c r="A21" s="10"/>
      <c r="B21" s="225"/>
      <c r="C21" s="210"/>
      <c r="D21" s="14"/>
      <c r="E21" s="44"/>
      <c r="F21" s="16"/>
      <c r="G21" s="36">
        <f>SUM(19926.03*1.25)</f>
        <v>24907.537499999999</v>
      </c>
      <c r="H21" s="37">
        <f>SUM(G21/G24)*100</f>
        <v>32.738374058313127</v>
      </c>
    </row>
    <row r="22" spans="1:9" ht="9.9" customHeight="1">
      <c r="A22" s="10"/>
      <c r="B22" s="225"/>
      <c r="C22" s="211"/>
      <c r="D22" s="15"/>
      <c r="E22" s="38"/>
      <c r="F22" s="39"/>
      <c r="G22" s="39"/>
      <c r="H22" s="40"/>
    </row>
    <row r="23" spans="1:9" ht="9.9" customHeight="1">
      <c r="A23" s="10"/>
      <c r="B23" s="225"/>
      <c r="C23" s="212" t="s">
        <v>83</v>
      </c>
      <c r="D23" s="19"/>
      <c r="E23" s="17"/>
      <c r="F23" s="13"/>
      <c r="G23" s="13"/>
      <c r="H23" s="35"/>
    </row>
    <row r="24" spans="1:9" ht="9.9" customHeight="1">
      <c r="A24" s="10"/>
      <c r="B24" s="225"/>
      <c r="C24" s="213"/>
      <c r="D24" s="20">
        <f>SUM(D8+D11+D17+D20)</f>
        <v>25658.899999999994</v>
      </c>
      <c r="E24" s="20">
        <f>SUM(E17+E8+E20)</f>
        <v>24307.337499999994</v>
      </c>
      <c r="F24" s="20">
        <f>SUM(F17+F14+F20)</f>
        <v>26114.319999999992</v>
      </c>
      <c r="G24" s="45">
        <f>SUM(G9:G23)</f>
        <v>76080.557499999995</v>
      </c>
      <c r="H24" s="46">
        <f>SUM(H6:H23)</f>
        <v>99.999999999999986</v>
      </c>
    </row>
    <row r="25" spans="1:9" ht="9.9" customHeight="1">
      <c r="A25" s="10"/>
      <c r="B25" s="226"/>
      <c r="C25" s="214"/>
      <c r="D25" s="21"/>
      <c r="E25" s="47"/>
      <c r="F25" s="48"/>
      <c r="G25" s="48"/>
      <c r="H25" s="49"/>
    </row>
    <row r="26" spans="1:9">
      <c r="A26" s="1"/>
      <c r="B26" s="225"/>
      <c r="C26" s="212" t="s">
        <v>84</v>
      </c>
      <c r="D26" s="19"/>
      <c r="E26" s="17"/>
      <c r="F26" s="13"/>
      <c r="G26" s="13"/>
      <c r="H26" s="35"/>
    </row>
    <row r="27" spans="1:9">
      <c r="A27" s="1"/>
      <c r="B27" s="225"/>
      <c r="C27" s="213"/>
      <c r="D27" s="20">
        <f>SUM((D8+D11+D17+D20)/G24)*100</f>
        <v>33.725962115879597</v>
      </c>
      <c r="E27" s="20">
        <f>SUM((E8+E17+E20)/G24)*100</f>
        <v>31.949473424928566</v>
      </c>
      <c r="F27" s="20">
        <f>SUM((F14+F17+F20)/G24)*100</f>
        <v>34.324564459191812</v>
      </c>
      <c r="H27" s="46">
        <f>SUM(D27:F27)</f>
        <v>99.999999999999972</v>
      </c>
    </row>
    <row r="28" spans="1:9">
      <c r="A28" s="1"/>
      <c r="B28" s="226"/>
      <c r="C28" s="214"/>
      <c r="D28" s="22"/>
      <c r="E28" s="47"/>
      <c r="F28" s="48"/>
      <c r="G28" s="48"/>
      <c r="H28" s="49"/>
    </row>
    <row r="29" spans="1:9">
      <c r="A29" s="1"/>
      <c r="B29" s="2"/>
      <c r="C29" s="3"/>
      <c r="D29" s="2"/>
      <c r="E29" s="31"/>
      <c r="F29" s="31"/>
      <c r="G29" s="31"/>
      <c r="H29" s="31"/>
    </row>
    <row r="30" spans="1:9">
      <c r="B30" s="204" t="s">
        <v>53</v>
      </c>
      <c r="C30" s="204"/>
      <c r="D30" s="204"/>
      <c r="E30" s="204"/>
      <c r="F30" s="204"/>
      <c r="G30" s="204"/>
      <c r="H30" s="204"/>
      <c r="I30" s="204"/>
    </row>
    <row r="31" spans="1:9">
      <c r="B31" s="23" t="s">
        <v>54</v>
      </c>
      <c r="C31" s="23"/>
      <c r="D31" s="23"/>
      <c r="E31" s="23"/>
      <c r="F31" s="23"/>
      <c r="G31" s="23"/>
      <c r="H31" s="1"/>
      <c r="I31" s="1"/>
    </row>
    <row r="32" spans="1:9">
      <c r="B32" s="157" t="s">
        <v>85</v>
      </c>
      <c r="C32" s="157"/>
      <c r="D32" s="157"/>
      <c r="E32" s="157"/>
      <c r="F32" s="23"/>
      <c r="G32" s="23"/>
      <c r="H32" s="1"/>
      <c r="I32" s="1"/>
    </row>
    <row r="33" spans="2:9">
      <c r="B33" s="1"/>
      <c r="C33" s="24" t="s">
        <v>55</v>
      </c>
      <c r="D33" s="24"/>
      <c r="E33" s="24"/>
      <c r="F33" s="24"/>
      <c r="G33" s="24"/>
      <c r="H33" s="24"/>
      <c r="I33" s="1"/>
    </row>
    <row r="34" spans="2:9">
      <c r="B34" s="25">
        <v>4</v>
      </c>
      <c r="C34" s="195" t="s">
        <v>86</v>
      </c>
      <c r="D34" s="196"/>
      <c r="E34" s="196"/>
      <c r="F34" s="196"/>
      <c r="G34" s="197"/>
      <c r="H34" s="1"/>
      <c r="I34" s="1"/>
    </row>
    <row r="35" spans="2:9">
      <c r="B35" s="26"/>
      <c r="C35" s="27"/>
      <c r="D35" s="28" t="s">
        <v>21</v>
      </c>
      <c r="E35" s="50">
        <v>66</v>
      </c>
      <c r="F35" s="51">
        <v>526.03</v>
      </c>
      <c r="G35" s="52">
        <f>F35*E35</f>
        <v>34717.979999999996</v>
      </c>
      <c r="H35" s="1"/>
      <c r="I35" s="1"/>
    </row>
    <row r="36" spans="2:9">
      <c r="B36" s="25" t="s">
        <v>18</v>
      </c>
      <c r="C36" s="29"/>
      <c r="D36" s="30"/>
      <c r="E36" s="53"/>
      <c r="F36" s="54" t="s">
        <v>65</v>
      </c>
      <c r="G36" s="55">
        <f>SUM(G35:G35)</f>
        <v>34717.979999999996</v>
      </c>
      <c r="H36" s="1"/>
      <c r="I36" s="1"/>
    </row>
  </sheetData>
  <mergeCells count="20">
    <mergeCell ref="B30:I30"/>
    <mergeCell ref="B32:E32"/>
    <mergeCell ref="C34:G34"/>
    <mergeCell ref="B8:B10"/>
    <mergeCell ref="B11:B13"/>
    <mergeCell ref="B14:B16"/>
    <mergeCell ref="B17:B19"/>
    <mergeCell ref="B20:B22"/>
    <mergeCell ref="B23:B25"/>
    <mergeCell ref="B26:B28"/>
    <mergeCell ref="C8:C10"/>
    <mergeCell ref="C11:C13"/>
    <mergeCell ref="C14:C16"/>
    <mergeCell ref="C17:C19"/>
    <mergeCell ref="C20:C22"/>
    <mergeCell ref="C23:C25"/>
    <mergeCell ref="C26:C28"/>
    <mergeCell ref="B4:H5"/>
    <mergeCell ref="C2:H2"/>
    <mergeCell ref="C3:H3"/>
  </mergeCells>
  <pageMargins left="0.51180555555555596" right="0.51180555555555596" top="0.78680555555555598" bottom="0.78680555555555598" header="0.31388888888888899" footer="0.31388888888888899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2018-05-04T12:05:00Z</cp:lastPrinted>
  <dcterms:created xsi:type="dcterms:W3CDTF">2009-08-21T07:39:00Z</dcterms:created>
  <dcterms:modified xsi:type="dcterms:W3CDTF">2018-10-16T12:28:08Z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