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P XXX-XXXX - CEI ANALIVIA PEDRO\ANEXOS\"/>
    </mc:Choice>
  </mc:AlternateContent>
  <bookViews>
    <workbookView xWindow="0" yWindow="0" windowWidth="23040" windowHeight="8544" tabRatio="200" firstSheet="1" activeTab="1"/>
  </bookViews>
  <sheets>
    <sheet name="ORÇ" sheetId="1" r:id="rId1"/>
    <sheet name="Planilha" sheetId="2" r:id="rId2"/>
  </sheets>
  <externalReferences>
    <externalReference r:id="rId3"/>
    <externalReference r:id="rId4"/>
  </externalReferences>
  <definedNames>
    <definedName name="_xlnm.Print_Area" localSheetId="0">ORÇ!$B$2:$I$913</definedName>
    <definedName name="_xlnm.Print_Area" localSheetId="1">Planilha!$B$3:$H$76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_xlnm.Print_Titles" localSheetId="0">ORÇ!$2:$10</definedName>
    <definedName name="_xlnm.Print_Titles" localSheetId="1">Planilha!$2:$9</definedName>
  </definedNames>
  <calcPr calcId="162913"/>
</workbook>
</file>

<file path=xl/calcChain.xml><?xml version="1.0" encoding="utf-8"?>
<calcChain xmlns="http://schemas.openxmlformats.org/spreadsheetml/2006/main">
  <c r="H26" i="2" l="1"/>
  <c r="C26" i="2"/>
  <c r="H25" i="2"/>
  <c r="C25" i="2"/>
  <c r="H20" i="2" l="1"/>
  <c r="C20" i="2"/>
  <c r="H18" i="2"/>
  <c r="H17" i="2"/>
  <c r="C18" i="2"/>
  <c r="C17" i="2"/>
  <c r="H49" i="2"/>
  <c r="C49" i="2"/>
  <c r="H53" i="2" l="1"/>
  <c r="C53" i="2"/>
  <c r="H50" i="2"/>
  <c r="C50" i="2"/>
  <c r="H51" i="2"/>
  <c r="C51" i="2"/>
  <c r="C48" i="2"/>
  <c r="H48" i="2"/>
  <c r="H16" i="2"/>
  <c r="C16" i="2"/>
  <c r="H70" i="2" l="1"/>
  <c r="H69" i="2"/>
  <c r="H68" i="2"/>
  <c r="C69" i="2"/>
  <c r="H19" i="2"/>
  <c r="H27" i="2" l="1"/>
  <c r="C27" i="2"/>
  <c r="E23" i="2"/>
  <c r="E24" i="2"/>
  <c r="H23" i="2" l="1"/>
  <c r="H24" i="2"/>
  <c r="H72" i="2" l="1"/>
  <c r="M799" i="1" l="1"/>
  <c r="L799" i="1"/>
  <c r="M800" i="1"/>
  <c r="L800" i="1"/>
  <c r="M797" i="1"/>
  <c r="L797" i="1"/>
  <c r="M794" i="1"/>
  <c r="L794" i="1"/>
  <c r="M795" i="1"/>
  <c r="L795" i="1"/>
  <c r="M796" i="1"/>
  <c r="L796" i="1"/>
  <c r="H71" i="2"/>
  <c r="E71" i="2"/>
  <c r="E63" i="2"/>
  <c r="F62" i="2"/>
  <c r="E62" i="2"/>
  <c r="F61" i="2"/>
  <c r="E61" i="2"/>
  <c r="E60" i="2"/>
  <c r="E59" i="2"/>
  <c r="E56" i="2"/>
  <c r="E13" i="2"/>
  <c r="E12" i="2"/>
  <c r="E11" i="2"/>
  <c r="F52" i="2"/>
  <c r="E52" i="2"/>
  <c r="F47" i="2"/>
  <c r="H47" i="2" s="1"/>
  <c r="E47" i="2"/>
  <c r="E44" i="2"/>
  <c r="E43" i="2"/>
  <c r="E42" i="2"/>
  <c r="E41" i="2"/>
  <c r="F40" i="2"/>
  <c r="E40" i="2"/>
  <c r="F39" i="2"/>
  <c r="E39" i="2"/>
  <c r="F38" i="2"/>
  <c r="E38" i="2"/>
  <c r="E35" i="2"/>
  <c r="F34" i="2"/>
  <c r="E34" i="2"/>
  <c r="E33" i="2"/>
  <c r="E32" i="2"/>
  <c r="E31" i="2"/>
  <c r="E30" i="2"/>
  <c r="C71" i="2"/>
  <c r="M898" i="1"/>
  <c r="L898" i="1"/>
  <c r="M899" i="1"/>
  <c r="L899" i="1"/>
  <c r="I878" i="1"/>
  <c r="I854" i="1"/>
  <c r="L854" i="1"/>
  <c r="I845" i="1"/>
  <c r="L845" i="1" s="1"/>
  <c r="M785" i="1"/>
  <c r="L785" i="1"/>
  <c r="M784" i="1"/>
  <c r="L784" i="1"/>
  <c r="M783" i="1"/>
  <c r="L783" i="1"/>
  <c r="I829" i="1"/>
  <c r="L829" i="1" s="1"/>
  <c r="M831" i="1"/>
  <c r="L831" i="1"/>
  <c r="M830" i="1"/>
  <c r="L830" i="1"/>
  <c r="J830" i="1"/>
  <c r="M829" i="1"/>
  <c r="M912" i="1"/>
  <c r="L912" i="1"/>
  <c r="M911" i="1"/>
  <c r="L911" i="1"/>
  <c r="M910" i="1"/>
  <c r="L910" i="1"/>
  <c r="M909" i="1"/>
  <c r="L909" i="1"/>
  <c r="M908" i="1"/>
  <c r="L908" i="1"/>
  <c r="M907" i="1"/>
  <c r="L907" i="1"/>
  <c r="M906" i="1"/>
  <c r="L906" i="1"/>
  <c r="M905" i="1"/>
  <c r="L905" i="1"/>
  <c r="M902" i="1"/>
  <c r="L902" i="1"/>
  <c r="M901" i="1"/>
  <c r="L901" i="1"/>
  <c r="M900" i="1"/>
  <c r="C39" i="2" s="1"/>
  <c r="L900" i="1"/>
  <c r="M897" i="1"/>
  <c r="C38" i="2" s="1"/>
  <c r="L897" i="1"/>
  <c r="M896" i="1"/>
  <c r="L896" i="1"/>
  <c r="M895" i="1"/>
  <c r="L895" i="1"/>
  <c r="M894" i="1"/>
  <c r="C40" i="2" s="1"/>
  <c r="L894" i="1"/>
  <c r="M904" i="1"/>
  <c r="L904" i="1"/>
  <c r="M903" i="1"/>
  <c r="L903" i="1"/>
  <c r="M893" i="1"/>
  <c r="L893" i="1"/>
  <c r="M892" i="1"/>
  <c r="L892" i="1"/>
  <c r="M891" i="1"/>
  <c r="C44" i="2" s="1"/>
  <c r="L891" i="1"/>
  <c r="M890" i="1"/>
  <c r="L890" i="1"/>
  <c r="M889" i="1"/>
  <c r="L889" i="1"/>
  <c r="M888" i="1"/>
  <c r="C43" i="2"/>
  <c r="L888" i="1"/>
  <c r="M887" i="1"/>
  <c r="L887" i="1"/>
  <c r="M886" i="1"/>
  <c r="L886" i="1"/>
  <c r="M885" i="1"/>
  <c r="C42" i="2" s="1"/>
  <c r="L885" i="1"/>
  <c r="M884" i="1"/>
  <c r="L884" i="1"/>
  <c r="M883" i="1"/>
  <c r="L883" i="1"/>
  <c r="M882" i="1"/>
  <c r="C41" i="2" s="1"/>
  <c r="L882" i="1"/>
  <c r="M881" i="1"/>
  <c r="L881" i="1"/>
  <c r="M880" i="1"/>
  <c r="L880" i="1"/>
  <c r="M879" i="1"/>
  <c r="L879" i="1"/>
  <c r="M878" i="1"/>
  <c r="M877" i="1"/>
  <c r="L877" i="1"/>
  <c r="M876" i="1"/>
  <c r="L876" i="1"/>
  <c r="M875" i="1"/>
  <c r="L875" i="1"/>
  <c r="M874" i="1"/>
  <c r="L874" i="1"/>
  <c r="M873" i="1"/>
  <c r="L873" i="1"/>
  <c r="M872" i="1"/>
  <c r="L872" i="1"/>
  <c r="M871" i="1"/>
  <c r="L871" i="1"/>
  <c r="M870" i="1"/>
  <c r="L870" i="1"/>
  <c r="M869" i="1"/>
  <c r="L869" i="1"/>
  <c r="M868" i="1"/>
  <c r="L868" i="1"/>
  <c r="M867" i="1"/>
  <c r="L867" i="1"/>
  <c r="M866" i="1"/>
  <c r="L866" i="1"/>
  <c r="M865" i="1"/>
  <c r="L865" i="1"/>
  <c r="M864" i="1"/>
  <c r="L864" i="1"/>
  <c r="M863" i="1"/>
  <c r="L863" i="1"/>
  <c r="M862" i="1"/>
  <c r="L862" i="1"/>
  <c r="M861" i="1"/>
  <c r="L861" i="1"/>
  <c r="M860" i="1"/>
  <c r="L860" i="1"/>
  <c r="M859" i="1"/>
  <c r="L859" i="1"/>
  <c r="M858" i="1"/>
  <c r="L858" i="1"/>
  <c r="M857" i="1"/>
  <c r="L857" i="1"/>
  <c r="M856" i="1"/>
  <c r="L856" i="1"/>
  <c r="M855" i="1"/>
  <c r="L855" i="1"/>
  <c r="M854" i="1"/>
  <c r="M853" i="1"/>
  <c r="L853" i="1"/>
  <c r="M852" i="1"/>
  <c r="L852" i="1"/>
  <c r="M851" i="1"/>
  <c r="L851" i="1"/>
  <c r="M850" i="1"/>
  <c r="L850" i="1"/>
  <c r="M849" i="1"/>
  <c r="L849" i="1"/>
  <c r="M848" i="1"/>
  <c r="L848" i="1"/>
  <c r="M847" i="1"/>
  <c r="L847" i="1"/>
  <c r="M846" i="1"/>
  <c r="L846" i="1"/>
  <c r="M845" i="1"/>
  <c r="M844" i="1"/>
  <c r="L844" i="1"/>
  <c r="M843" i="1"/>
  <c r="L843" i="1"/>
  <c r="M842" i="1"/>
  <c r="L842" i="1"/>
  <c r="M841" i="1"/>
  <c r="L841" i="1"/>
  <c r="M840" i="1"/>
  <c r="L840" i="1"/>
  <c r="M839" i="1"/>
  <c r="L839" i="1"/>
  <c r="M838" i="1"/>
  <c r="L838" i="1"/>
  <c r="M837" i="1"/>
  <c r="L837" i="1"/>
  <c r="M836" i="1"/>
  <c r="L836" i="1"/>
  <c r="M835" i="1"/>
  <c r="L835" i="1"/>
  <c r="M834" i="1"/>
  <c r="L834" i="1"/>
  <c r="M833" i="1"/>
  <c r="L833" i="1"/>
  <c r="M832" i="1"/>
  <c r="L832" i="1"/>
  <c r="M828" i="1"/>
  <c r="L828" i="1"/>
  <c r="M827" i="1"/>
  <c r="L827" i="1"/>
  <c r="M826" i="1"/>
  <c r="C24" i="2" s="1"/>
  <c r="L826" i="1"/>
  <c r="M825" i="1"/>
  <c r="L825" i="1"/>
  <c r="M824" i="1"/>
  <c r="L824" i="1"/>
  <c r="M823" i="1"/>
  <c r="L823" i="1"/>
  <c r="M822" i="1"/>
  <c r="L822" i="1"/>
  <c r="M821" i="1"/>
  <c r="L821" i="1"/>
  <c r="M820" i="1"/>
  <c r="L820" i="1"/>
  <c r="M819" i="1"/>
  <c r="L819" i="1"/>
  <c r="M818" i="1"/>
  <c r="L818" i="1"/>
  <c r="M817" i="1"/>
  <c r="L817" i="1"/>
  <c r="M816" i="1"/>
  <c r="L816" i="1"/>
  <c r="M815" i="1"/>
  <c r="L815" i="1"/>
  <c r="M814" i="1"/>
  <c r="L814" i="1"/>
  <c r="M813" i="1"/>
  <c r="L813" i="1"/>
  <c r="M812" i="1"/>
  <c r="L812" i="1"/>
  <c r="M811" i="1"/>
  <c r="L811" i="1"/>
  <c r="M810" i="1"/>
  <c r="L810" i="1"/>
  <c r="M809" i="1"/>
  <c r="L809" i="1"/>
  <c r="M808" i="1"/>
  <c r="L808" i="1"/>
  <c r="M804" i="1"/>
  <c r="L804" i="1"/>
  <c r="M803" i="1"/>
  <c r="L803" i="1"/>
  <c r="M802" i="1"/>
  <c r="L802" i="1"/>
  <c r="M807" i="1"/>
  <c r="L807" i="1"/>
  <c r="M806" i="1"/>
  <c r="L806" i="1"/>
  <c r="M805" i="1"/>
  <c r="C23" i="2" s="1"/>
  <c r="L805" i="1"/>
  <c r="M801" i="1"/>
  <c r="L801" i="1"/>
  <c r="M798" i="1"/>
  <c r="L798" i="1"/>
  <c r="J778" i="1"/>
  <c r="J777" i="1"/>
  <c r="J776" i="1"/>
  <c r="M788" i="1"/>
  <c r="L788" i="1"/>
  <c r="M787" i="1"/>
  <c r="L787" i="1"/>
  <c r="M786" i="1"/>
  <c r="L786" i="1"/>
  <c r="M782" i="1"/>
  <c r="L782" i="1"/>
  <c r="M781" i="1"/>
  <c r="L781" i="1"/>
  <c r="M780" i="1"/>
  <c r="L780" i="1"/>
  <c r="M779" i="1"/>
  <c r="L779" i="1"/>
  <c r="M778" i="1"/>
  <c r="L778" i="1"/>
  <c r="M777" i="1"/>
  <c r="L777" i="1"/>
  <c r="M776" i="1"/>
  <c r="L776" i="1"/>
  <c r="M775" i="1"/>
  <c r="M774" i="1"/>
  <c r="L774" i="1"/>
  <c r="M773" i="1"/>
  <c r="L773" i="1"/>
  <c r="M772" i="1"/>
  <c r="L772" i="1"/>
  <c r="M771" i="1"/>
  <c r="L771" i="1"/>
  <c r="M770" i="1"/>
  <c r="L770" i="1"/>
  <c r="M769" i="1"/>
  <c r="L769" i="1"/>
  <c r="M768" i="1"/>
  <c r="L768" i="1"/>
  <c r="M767" i="1"/>
  <c r="L767" i="1"/>
  <c r="M766" i="1"/>
  <c r="L766" i="1"/>
  <c r="M913" i="1"/>
  <c r="L913" i="1"/>
  <c r="M793" i="1"/>
  <c r="L793" i="1"/>
  <c r="M792" i="1"/>
  <c r="L792" i="1"/>
  <c r="M791" i="1"/>
  <c r="L791" i="1"/>
  <c r="M790" i="1"/>
  <c r="L790" i="1"/>
  <c r="M789" i="1"/>
  <c r="L789" i="1"/>
  <c r="M765" i="1"/>
  <c r="L765" i="1"/>
  <c r="M704" i="1"/>
  <c r="L704" i="1"/>
  <c r="M703" i="1"/>
  <c r="L703" i="1"/>
  <c r="M702" i="1"/>
  <c r="L702" i="1"/>
  <c r="M701" i="1"/>
  <c r="L701" i="1"/>
  <c r="M700" i="1"/>
  <c r="L700" i="1"/>
  <c r="M699" i="1"/>
  <c r="L699" i="1"/>
  <c r="M764" i="1"/>
  <c r="L764" i="1"/>
  <c r="M763" i="1"/>
  <c r="L763" i="1"/>
  <c r="M762" i="1"/>
  <c r="L762" i="1"/>
  <c r="M761" i="1"/>
  <c r="L761" i="1"/>
  <c r="M760" i="1"/>
  <c r="L760" i="1"/>
  <c r="M759" i="1"/>
  <c r="L759" i="1"/>
  <c r="M758" i="1"/>
  <c r="L758" i="1"/>
  <c r="M757" i="1"/>
  <c r="L757" i="1"/>
  <c r="M756" i="1"/>
  <c r="L756" i="1"/>
  <c r="M755" i="1"/>
  <c r="L755" i="1"/>
  <c r="M754" i="1"/>
  <c r="L754" i="1"/>
  <c r="M753" i="1"/>
  <c r="L753" i="1"/>
  <c r="M752" i="1"/>
  <c r="L752" i="1"/>
  <c r="M751" i="1"/>
  <c r="L751" i="1"/>
  <c r="M750" i="1"/>
  <c r="L750" i="1"/>
  <c r="M719" i="1"/>
  <c r="L719" i="1"/>
  <c r="M718" i="1"/>
  <c r="L718" i="1"/>
  <c r="M717" i="1"/>
  <c r="L717" i="1"/>
  <c r="M716" i="1"/>
  <c r="L716" i="1"/>
  <c r="M715" i="1"/>
  <c r="L715" i="1"/>
  <c r="M714" i="1"/>
  <c r="L714" i="1"/>
  <c r="M713" i="1"/>
  <c r="L713" i="1"/>
  <c r="M712" i="1"/>
  <c r="L712" i="1"/>
  <c r="M711" i="1"/>
  <c r="L711" i="1"/>
  <c r="M707" i="1"/>
  <c r="L707" i="1"/>
  <c r="M706" i="1"/>
  <c r="L706" i="1"/>
  <c r="M705" i="1"/>
  <c r="C30" i="2" s="1"/>
  <c r="L705" i="1"/>
  <c r="M698" i="1"/>
  <c r="L698" i="1"/>
  <c r="M697" i="1"/>
  <c r="L697" i="1"/>
  <c r="M696" i="1"/>
  <c r="L696" i="1"/>
  <c r="M694" i="1"/>
  <c r="L694" i="1"/>
  <c r="M693" i="1"/>
  <c r="L693" i="1"/>
  <c r="M692" i="1"/>
  <c r="L692" i="1"/>
  <c r="M691" i="1"/>
  <c r="L691" i="1"/>
  <c r="M690" i="1"/>
  <c r="L690" i="1"/>
  <c r="M689" i="1"/>
  <c r="L689" i="1"/>
  <c r="M688" i="1"/>
  <c r="L688" i="1"/>
  <c r="M687" i="1"/>
  <c r="L687" i="1"/>
  <c r="M686" i="1"/>
  <c r="L686" i="1"/>
  <c r="M685" i="1"/>
  <c r="L685" i="1"/>
  <c r="M684" i="1"/>
  <c r="L684" i="1"/>
  <c r="M652" i="1"/>
  <c r="L652" i="1"/>
  <c r="M651" i="1"/>
  <c r="L651" i="1"/>
  <c r="M650" i="1"/>
  <c r="L650" i="1"/>
  <c r="J642" i="1"/>
  <c r="M642" i="1"/>
  <c r="L642" i="1"/>
  <c r="M632" i="1"/>
  <c r="L632" i="1"/>
  <c r="M631" i="1"/>
  <c r="L631" i="1"/>
  <c r="M630" i="1"/>
  <c r="L630" i="1"/>
  <c r="M664" i="1"/>
  <c r="L664" i="1"/>
  <c r="M663" i="1"/>
  <c r="L663" i="1"/>
  <c r="M662" i="1"/>
  <c r="L662" i="1"/>
  <c r="M661" i="1"/>
  <c r="L661" i="1"/>
  <c r="M660" i="1"/>
  <c r="L660" i="1"/>
  <c r="M659" i="1"/>
  <c r="L659" i="1"/>
  <c r="M658" i="1"/>
  <c r="L658" i="1"/>
  <c r="M657" i="1"/>
  <c r="L657" i="1"/>
  <c r="M656" i="1"/>
  <c r="L656" i="1"/>
  <c r="M676" i="1"/>
  <c r="L676" i="1"/>
  <c r="M675" i="1"/>
  <c r="L675" i="1"/>
  <c r="M674" i="1"/>
  <c r="L674" i="1"/>
  <c r="M622" i="1"/>
  <c r="L622" i="1"/>
  <c r="M621" i="1"/>
  <c r="L621" i="1"/>
  <c r="M620" i="1"/>
  <c r="L620" i="1"/>
  <c r="M569" i="1"/>
  <c r="L569" i="1"/>
  <c r="M568" i="1"/>
  <c r="L568" i="1"/>
  <c r="M567" i="1"/>
  <c r="L567" i="1"/>
  <c r="M681" i="1"/>
  <c r="L681" i="1"/>
  <c r="M680" i="1"/>
  <c r="L680" i="1"/>
  <c r="M679" i="1"/>
  <c r="L679" i="1"/>
  <c r="M678" i="1"/>
  <c r="L678" i="1"/>
  <c r="M677" i="1"/>
  <c r="L677" i="1"/>
  <c r="M673" i="1"/>
  <c r="L673" i="1"/>
  <c r="M672" i="1"/>
  <c r="L672" i="1"/>
  <c r="M671" i="1"/>
  <c r="L671" i="1"/>
  <c r="M670" i="1"/>
  <c r="L670" i="1"/>
  <c r="M669" i="1"/>
  <c r="L669" i="1"/>
  <c r="M668" i="1"/>
  <c r="L668" i="1"/>
  <c r="M667" i="1"/>
  <c r="L667" i="1"/>
  <c r="M666" i="1"/>
  <c r="L666" i="1"/>
  <c r="M665" i="1"/>
  <c r="L665" i="1"/>
  <c r="M655" i="1"/>
  <c r="L655" i="1"/>
  <c r="M654" i="1"/>
  <c r="L654" i="1"/>
  <c r="M653" i="1"/>
  <c r="L653" i="1"/>
  <c r="M649" i="1"/>
  <c r="L649" i="1"/>
  <c r="M648" i="1"/>
  <c r="L648" i="1"/>
  <c r="M647" i="1"/>
  <c r="L647" i="1"/>
  <c r="M646" i="1"/>
  <c r="L646" i="1"/>
  <c r="M645" i="1"/>
  <c r="L645" i="1"/>
  <c r="M644" i="1"/>
  <c r="L644" i="1"/>
  <c r="M643" i="1"/>
  <c r="L643" i="1"/>
  <c r="M641" i="1"/>
  <c r="L641" i="1"/>
  <c r="J641" i="1"/>
  <c r="M640" i="1"/>
  <c r="L640" i="1"/>
  <c r="J640" i="1"/>
  <c r="M639" i="1"/>
  <c r="M638" i="1"/>
  <c r="L638" i="1"/>
  <c r="M637" i="1"/>
  <c r="L637" i="1"/>
  <c r="M636" i="1"/>
  <c r="L636" i="1"/>
  <c r="M635" i="1"/>
  <c r="L635" i="1"/>
  <c r="M634" i="1"/>
  <c r="L634" i="1"/>
  <c r="M633" i="1"/>
  <c r="L633" i="1"/>
  <c r="M629" i="1"/>
  <c r="L629" i="1"/>
  <c r="M627" i="1"/>
  <c r="L627" i="1"/>
  <c r="M626" i="1"/>
  <c r="L626" i="1"/>
  <c r="M625" i="1"/>
  <c r="L625" i="1"/>
  <c r="M624" i="1"/>
  <c r="L624" i="1"/>
  <c r="M623" i="1"/>
  <c r="L623" i="1"/>
  <c r="M619" i="1"/>
  <c r="L619" i="1"/>
  <c r="M618" i="1"/>
  <c r="L618" i="1"/>
  <c r="M617" i="1"/>
  <c r="L617" i="1"/>
  <c r="M616" i="1"/>
  <c r="L616" i="1"/>
  <c r="M615" i="1"/>
  <c r="L615" i="1"/>
  <c r="M614" i="1"/>
  <c r="L614" i="1"/>
  <c r="M613" i="1"/>
  <c r="L613" i="1"/>
  <c r="M612" i="1"/>
  <c r="L612" i="1"/>
  <c r="M611" i="1"/>
  <c r="L611" i="1"/>
  <c r="M610" i="1"/>
  <c r="L610" i="1"/>
  <c r="M609" i="1"/>
  <c r="L609" i="1"/>
  <c r="M608" i="1"/>
  <c r="L608" i="1"/>
  <c r="M607" i="1"/>
  <c r="L607" i="1"/>
  <c r="M606" i="1"/>
  <c r="L606" i="1"/>
  <c r="M605" i="1"/>
  <c r="L605" i="1"/>
  <c r="M604" i="1"/>
  <c r="L604" i="1"/>
  <c r="M603" i="1"/>
  <c r="L603" i="1"/>
  <c r="M602" i="1"/>
  <c r="L602" i="1"/>
  <c r="M601" i="1"/>
  <c r="L601" i="1"/>
  <c r="M600" i="1"/>
  <c r="L600" i="1"/>
  <c r="M599" i="1"/>
  <c r="L599" i="1"/>
  <c r="M598" i="1"/>
  <c r="L598" i="1"/>
  <c r="M597" i="1"/>
  <c r="L597" i="1"/>
  <c r="M596" i="1"/>
  <c r="L596" i="1"/>
  <c r="M595" i="1"/>
  <c r="L595" i="1"/>
  <c r="M594" i="1"/>
  <c r="L594" i="1"/>
  <c r="M593" i="1"/>
  <c r="L593" i="1"/>
  <c r="M592" i="1"/>
  <c r="L592" i="1"/>
  <c r="M591" i="1"/>
  <c r="L591" i="1"/>
  <c r="M590" i="1"/>
  <c r="L590" i="1"/>
  <c r="M589" i="1"/>
  <c r="L589" i="1"/>
  <c r="M588" i="1"/>
  <c r="L588" i="1"/>
  <c r="M587" i="1"/>
  <c r="L587" i="1"/>
  <c r="M586" i="1"/>
  <c r="L586" i="1"/>
  <c r="M585" i="1"/>
  <c r="L585" i="1"/>
  <c r="J585" i="1"/>
  <c r="M584" i="1"/>
  <c r="L584" i="1"/>
  <c r="J584" i="1"/>
  <c r="M583" i="1"/>
  <c r="M582" i="1"/>
  <c r="L582" i="1"/>
  <c r="M581" i="1"/>
  <c r="L581" i="1"/>
  <c r="M580" i="1"/>
  <c r="L580" i="1"/>
  <c r="M579" i="1"/>
  <c r="L579" i="1"/>
  <c r="M578" i="1"/>
  <c r="L578" i="1"/>
  <c r="M577" i="1"/>
  <c r="L577" i="1"/>
  <c r="M576" i="1"/>
  <c r="L576" i="1"/>
  <c r="M557" i="1"/>
  <c r="L557" i="1"/>
  <c r="M556" i="1"/>
  <c r="L556" i="1"/>
  <c r="M555" i="1"/>
  <c r="L555" i="1"/>
  <c r="M554" i="1"/>
  <c r="L554" i="1"/>
  <c r="M553" i="1"/>
  <c r="L553" i="1"/>
  <c r="M552" i="1"/>
  <c r="L552" i="1"/>
  <c r="M551" i="1"/>
  <c r="L551" i="1"/>
  <c r="M550" i="1"/>
  <c r="L550" i="1"/>
  <c r="M549" i="1"/>
  <c r="L549" i="1"/>
  <c r="M548" i="1"/>
  <c r="L548" i="1"/>
  <c r="M547" i="1"/>
  <c r="L547" i="1"/>
  <c r="M546" i="1"/>
  <c r="L546" i="1"/>
  <c r="M545" i="1"/>
  <c r="L545" i="1"/>
  <c r="M544" i="1"/>
  <c r="L544" i="1"/>
  <c r="M543" i="1"/>
  <c r="L543" i="1"/>
  <c r="M542" i="1"/>
  <c r="L542" i="1"/>
  <c r="M541" i="1"/>
  <c r="L541" i="1"/>
  <c r="M540" i="1"/>
  <c r="L540" i="1"/>
  <c r="M575" i="1"/>
  <c r="L575" i="1"/>
  <c r="M574" i="1"/>
  <c r="L574" i="1"/>
  <c r="M573" i="1"/>
  <c r="L573" i="1"/>
  <c r="M572" i="1"/>
  <c r="L572" i="1"/>
  <c r="M571" i="1"/>
  <c r="L571" i="1"/>
  <c r="M570" i="1"/>
  <c r="L570" i="1"/>
  <c r="M566" i="1"/>
  <c r="L566" i="1"/>
  <c r="M565" i="1"/>
  <c r="L565" i="1"/>
  <c r="M564" i="1"/>
  <c r="L564" i="1"/>
  <c r="M563" i="1"/>
  <c r="L563" i="1"/>
  <c r="M562" i="1"/>
  <c r="L562" i="1"/>
  <c r="M561" i="1"/>
  <c r="L561" i="1"/>
  <c r="M560" i="1"/>
  <c r="L560" i="1"/>
  <c r="M559" i="1"/>
  <c r="L559" i="1"/>
  <c r="M558" i="1"/>
  <c r="L558" i="1"/>
  <c r="M539" i="1"/>
  <c r="L539" i="1"/>
  <c r="M538" i="1"/>
  <c r="L538" i="1"/>
  <c r="M537" i="1"/>
  <c r="L537" i="1"/>
  <c r="M536" i="1"/>
  <c r="L536" i="1"/>
  <c r="M535" i="1"/>
  <c r="L535" i="1"/>
  <c r="M534" i="1"/>
  <c r="L534" i="1"/>
  <c r="M533" i="1"/>
  <c r="L533" i="1"/>
  <c r="M532" i="1"/>
  <c r="L532" i="1"/>
  <c r="J532" i="1"/>
  <c r="M531" i="1"/>
  <c r="L531" i="1"/>
  <c r="J531" i="1"/>
  <c r="M530" i="1"/>
  <c r="M529" i="1"/>
  <c r="L529" i="1"/>
  <c r="M528" i="1"/>
  <c r="L528" i="1"/>
  <c r="M527" i="1"/>
  <c r="L527" i="1"/>
  <c r="M526" i="1"/>
  <c r="L526" i="1"/>
  <c r="M525" i="1"/>
  <c r="L525" i="1"/>
  <c r="M524" i="1"/>
  <c r="L524" i="1"/>
  <c r="M523" i="1"/>
  <c r="L523" i="1"/>
  <c r="M522" i="1"/>
  <c r="L522" i="1"/>
  <c r="M521" i="1"/>
  <c r="L521" i="1"/>
  <c r="M520" i="1"/>
  <c r="L520" i="1"/>
  <c r="M519" i="1"/>
  <c r="L519" i="1"/>
  <c r="M518" i="1"/>
  <c r="L518" i="1"/>
  <c r="M517" i="1"/>
  <c r="L517" i="1"/>
  <c r="M516" i="1"/>
  <c r="L516" i="1"/>
  <c r="M515" i="1"/>
  <c r="L515" i="1"/>
  <c r="M514" i="1"/>
  <c r="L514" i="1"/>
  <c r="M513" i="1"/>
  <c r="L513" i="1"/>
  <c r="M512" i="1"/>
  <c r="L512" i="1"/>
  <c r="M511" i="1"/>
  <c r="L511" i="1"/>
  <c r="M510" i="1"/>
  <c r="L510" i="1"/>
  <c r="M509" i="1"/>
  <c r="L509" i="1"/>
  <c r="M508" i="1"/>
  <c r="L508" i="1"/>
  <c r="M507" i="1"/>
  <c r="L507" i="1"/>
  <c r="M506" i="1"/>
  <c r="L506" i="1"/>
  <c r="M505" i="1"/>
  <c r="L505" i="1"/>
  <c r="M504" i="1"/>
  <c r="L504" i="1"/>
  <c r="M503" i="1"/>
  <c r="L503" i="1"/>
  <c r="M502" i="1"/>
  <c r="L502" i="1"/>
  <c r="M501" i="1"/>
  <c r="L501" i="1"/>
  <c r="M500" i="1"/>
  <c r="L500" i="1"/>
  <c r="J500" i="1"/>
  <c r="M499" i="1"/>
  <c r="L499" i="1"/>
  <c r="J499" i="1"/>
  <c r="M498" i="1"/>
  <c r="M497" i="1"/>
  <c r="L497" i="1"/>
  <c r="M496" i="1"/>
  <c r="L496" i="1"/>
  <c r="M495" i="1"/>
  <c r="L495" i="1"/>
  <c r="M494" i="1"/>
  <c r="L494" i="1"/>
  <c r="M493" i="1"/>
  <c r="L493" i="1"/>
  <c r="M492" i="1"/>
  <c r="L492" i="1"/>
  <c r="M491" i="1"/>
  <c r="L491" i="1"/>
  <c r="M487" i="1"/>
  <c r="L487" i="1"/>
  <c r="M478" i="1"/>
  <c r="L478" i="1"/>
  <c r="M477" i="1"/>
  <c r="L477" i="1"/>
  <c r="M476" i="1"/>
  <c r="L476" i="1"/>
  <c r="M475" i="1"/>
  <c r="L475" i="1"/>
  <c r="M474" i="1"/>
  <c r="L474" i="1"/>
  <c r="M473" i="1"/>
  <c r="L473" i="1"/>
  <c r="M472" i="1"/>
  <c r="L472" i="1"/>
  <c r="M471" i="1"/>
  <c r="L471" i="1"/>
  <c r="M470" i="1"/>
  <c r="L470" i="1"/>
  <c r="J445" i="1"/>
  <c r="M490" i="1"/>
  <c r="L490" i="1"/>
  <c r="M489" i="1"/>
  <c r="L489" i="1"/>
  <c r="M488" i="1"/>
  <c r="L488" i="1"/>
  <c r="M486" i="1"/>
  <c r="L486" i="1"/>
  <c r="M485" i="1"/>
  <c r="L485" i="1"/>
  <c r="M484" i="1"/>
  <c r="L484" i="1"/>
  <c r="M483" i="1"/>
  <c r="L483" i="1"/>
  <c r="M482" i="1"/>
  <c r="L482" i="1"/>
  <c r="M481" i="1"/>
  <c r="L481" i="1"/>
  <c r="M480" i="1"/>
  <c r="L480" i="1"/>
  <c r="M479" i="1"/>
  <c r="L479" i="1"/>
  <c r="M469" i="1"/>
  <c r="L469" i="1"/>
  <c r="M468" i="1"/>
  <c r="L468" i="1"/>
  <c r="M467" i="1"/>
  <c r="L467" i="1"/>
  <c r="M466" i="1"/>
  <c r="L466" i="1"/>
  <c r="M465" i="1"/>
  <c r="L465" i="1"/>
  <c r="M464" i="1"/>
  <c r="L464" i="1"/>
  <c r="M463" i="1"/>
  <c r="L463" i="1"/>
  <c r="M462" i="1"/>
  <c r="L462" i="1"/>
  <c r="M461" i="1"/>
  <c r="L461" i="1"/>
  <c r="M460" i="1"/>
  <c r="L460" i="1"/>
  <c r="M459" i="1"/>
  <c r="L459" i="1"/>
  <c r="M458" i="1"/>
  <c r="L458" i="1"/>
  <c r="M457" i="1"/>
  <c r="L457" i="1"/>
  <c r="M456" i="1"/>
  <c r="L456" i="1"/>
  <c r="M455" i="1"/>
  <c r="L455" i="1"/>
  <c r="M454" i="1"/>
  <c r="L454" i="1"/>
  <c r="M453" i="1"/>
  <c r="L453" i="1"/>
  <c r="M452" i="1"/>
  <c r="L452" i="1"/>
  <c r="M451" i="1"/>
  <c r="L451" i="1"/>
  <c r="M450" i="1"/>
  <c r="L450" i="1"/>
  <c r="M449" i="1"/>
  <c r="L449" i="1"/>
  <c r="M448" i="1"/>
  <c r="L448" i="1"/>
  <c r="M447" i="1"/>
  <c r="L447" i="1"/>
  <c r="J447" i="1"/>
  <c r="M446" i="1"/>
  <c r="L446" i="1"/>
  <c r="J446" i="1"/>
  <c r="M445" i="1"/>
  <c r="L445" i="1"/>
  <c r="M444" i="1"/>
  <c r="M443" i="1"/>
  <c r="L443" i="1"/>
  <c r="M442" i="1"/>
  <c r="L442" i="1"/>
  <c r="M441" i="1"/>
  <c r="L441" i="1"/>
  <c r="M440" i="1"/>
  <c r="L440" i="1"/>
  <c r="M439" i="1"/>
  <c r="L439" i="1"/>
  <c r="M438" i="1"/>
  <c r="L438" i="1"/>
  <c r="M437" i="1"/>
  <c r="L437" i="1"/>
  <c r="M436" i="1"/>
  <c r="L436" i="1"/>
  <c r="M435" i="1"/>
  <c r="L435" i="1"/>
  <c r="M434" i="1"/>
  <c r="L434" i="1"/>
  <c r="M432" i="1"/>
  <c r="L432" i="1"/>
  <c r="M431" i="1"/>
  <c r="L431" i="1"/>
  <c r="M430" i="1"/>
  <c r="L430" i="1"/>
  <c r="M429" i="1"/>
  <c r="L429" i="1"/>
  <c r="M428" i="1"/>
  <c r="L428" i="1"/>
  <c r="M427" i="1"/>
  <c r="L427" i="1"/>
  <c r="M426" i="1"/>
  <c r="L426" i="1"/>
  <c r="M425" i="1"/>
  <c r="L425" i="1"/>
  <c r="M424" i="1"/>
  <c r="L424" i="1"/>
  <c r="M423" i="1"/>
  <c r="L423" i="1"/>
  <c r="M422" i="1"/>
  <c r="L422" i="1"/>
  <c r="M421" i="1"/>
  <c r="L421" i="1"/>
  <c r="M420" i="1"/>
  <c r="L420" i="1"/>
  <c r="M419" i="1"/>
  <c r="L419" i="1"/>
  <c r="M418" i="1"/>
  <c r="L418" i="1"/>
  <c r="M417" i="1"/>
  <c r="L417" i="1"/>
  <c r="M416" i="1"/>
  <c r="L416" i="1"/>
  <c r="M415" i="1"/>
  <c r="L415" i="1"/>
  <c r="M414" i="1"/>
  <c r="L414" i="1"/>
  <c r="M413" i="1"/>
  <c r="L413" i="1"/>
  <c r="M412" i="1"/>
  <c r="L412" i="1"/>
  <c r="M411" i="1"/>
  <c r="L411" i="1"/>
  <c r="M410" i="1"/>
  <c r="L410" i="1"/>
  <c r="M409" i="1"/>
  <c r="L409" i="1"/>
  <c r="M408" i="1"/>
  <c r="L408" i="1"/>
  <c r="M407" i="1"/>
  <c r="L407" i="1"/>
  <c r="M406" i="1"/>
  <c r="L406" i="1"/>
  <c r="M405" i="1"/>
  <c r="L405" i="1"/>
  <c r="M404" i="1"/>
  <c r="L404" i="1"/>
  <c r="M403" i="1"/>
  <c r="L403" i="1"/>
  <c r="M402" i="1"/>
  <c r="L402" i="1"/>
  <c r="M401" i="1"/>
  <c r="L401" i="1"/>
  <c r="M400" i="1"/>
  <c r="L400" i="1"/>
  <c r="M399" i="1"/>
  <c r="L399" i="1"/>
  <c r="M398" i="1"/>
  <c r="L398" i="1"/>
  <c r="M397" i="1"/>
  <c r="L397" i="1"/>
  <c r="M396" i="1"/>
  <c r="L396" i="1"/>
  <c r="J396" i="1"/>
  <c r="M395" i="1"/>
  <c r="L395" i="1"/>
  <c r="J395" i="1"/>
  <c r="M394" i="1"/>
  <c r="L394" i="1"/>
  <c r="J394" i="1"/>
  <c r="M393" i="1"/>
  <c r="M392" i="1"/>
  <c r="L392" i="1"/>
  <c r="M391" i="1"/>
  <c r="L391" i="1"/>
  <c r="M390" i="1"/>
  <c r="L390" i="1"/>
  <c r="M389" i="1"/>
  <c r="L389" i="1"/>
  <c r="M388" i="1"/>
  <c r="L388" i="1"/>
  <c r="M387" i="1"/>
  <c r="L387" i="1"/>
  <c r="M386" i="1"/>
  <c r="L386" i="1"/>
  <c r="M385" i="1"/>
  <c r="L385" i="1"/>
  <c r="M384" i="1"/>
  <c r="L384" i="1"/>
  <c r="M383" i="1"/>
  <c r="L383" i="1"/>
  <c r="M382" i="1"/>
  <c r="L382" i="1"/>
  <c r="M381" i="1"/>
  <c r="L381" i="1"/>
  <c r="M380" i="1"/>
  <c r="L380" i="1"/>
  <c r="M379" i="1"/>
  <c r="L379" i="1"/>
  <c r="M378" i="1"/>
  <c r="L378" i="1"/>
  <c r="M377" i="1"/>
  <c r="L377" i="1"/>
  <c r="M370" i="1"/>
  <c r="L370" i="1"/>
  <c r="M369" i="1"/>
  <c r="L369" i="1"/>
  <c r="M368" i="1"/>
  <c r="L368" i="1"/>
  <c r="M361" i="1"/>
  <c r="L361" i="1"/>
  <c r="M360" i="1"/>
  <c r="L360" i="1"/>
  <c r="M359" i="1"/>
  <c r="L359" i="1"/>
  <c r="M376" i="1"/>
  <c r="L376" i="1"/>
  <c r="M375" i="1"/>
  <c r="L375" i="1"/>
  <c r="M374" i="1"/>
  <c r="L374" i="1"/>
  <c r="M373" i="1"/>
  <c r="L373" i="1"/>
  <c r="M372" i="1"/>
  <c r="L372" i="1"/>
  <c r="M371" i="1"/>
  <c r="L371" i="1"/>
  <c r="M367" i="1"/>
  <c r="L367" i="1"/>
  <c r="M366" i="1"/>
  <c r="L366" i="1"/>
  <c r="M365" i="1"/>
  <c r="L365" i="1"/>
  <c r="M364" i="1"/>
  <c r="L364" i="1"/>
  <c r="M363" i="1"/>
  <c r="L363" i="1"/>
  <c r="M362" i="1"/>
  <c r="L362" i="1"/>
  <c r="M358" i="1"/>
  <c r="L358" i="1"/>
  <c r="M357" i="1"/>
  <c r="L357" i="1"/>
  <c r="M356" i="1"/>
  <c r="L356" i="1"/>
  <c r="M355" i="1"/>
  <c r="L355" i="1"/>
  <c r="M354" i="1"/>
  <c r="L354" i="1"/>
  <c r="M353" i="1"/>
  <c r="L353" i="1"/>
  <c r="M352" i="1"/>
  <c r="L352" i="1"/>
  <c r="M351" i="1"/>
  <c r="L351" i="1"/>
  <c r="M350" i="1"/>
  <c r="L350" i="1"/>
  <c r="M349" i="1"/>
  <c r="L349" i="1"/>
  <c r="M348" i="1"/>
  <c r="L348" i="1"/>
  <c r="M347" i="1"/>
  <c r="L347" i="1"/>
  <c r="M346" i="1"/>
  <c r="L346" i="1"/>
  <c r="M345" i="1"/>
  <c r="L345" i="1"/>
  <c r="J345" i="1"/>
  <c r="M344" i="1"/>
  <c r="L344" i="1"/>
  <c r="J344" i="1"/>
  <c r="M343" i="1"/>
  <c r="L343" i="1"/>
  <c r="J343" i="1"/>
  <c r="M342" i="1"/>
  <c r="M341" i="1"/>
  <c r="L341" i="1"/>
  <c r="M340" i="1"/>
  <c r="L340" i="1"/>
  <c r="M339" i="1"/>
  <c r="L339" i="1"/>
  <c r="M338" i="1"/>
  <c r="L338" i="1"/>
  <c r="M337" i="1"/>
  <c r="L337" i="1"/>
  <c r="M336" i="1"/>
  <c r="L336" i="1"/>
  <c r="M335" i="1"/>
  <c r="L335" i="1"/>
  <c r="M334" i="1"/>
  <c r="L334" i="1"/>
  <c r="M333" i="1"/>
  <c r="L333" i="1"/>
  <c r="M332" i="1"/>
  <c r="L332" i="1"/>
  <c r="J285" i="1"/>
  <c r="J284" i="1"/>
  <c r="J283" i="1"/>
  <c r="I282" i="1" s="1"/>
  <c r="L282" i="1" s="1"/>
  <c r="M331" i="1"/>
  <c r="L331" i="1"/>
  <c r="M330" i="1"/>
  <c r="L330" i="1"/>
  <c r="M329" i="1"/>
  <c r="L329" i="1"/>
  <c r="M328" i="1"/>
  <c r="L328" i="1"/>
  <c r="M327" i="1"/>
  <c r="L327" i="1"/>
  <c r="M326" i="1"/>
  <c r="L326" i="1"/>
  <c r="M325" i="1"/>
  <c r="L325" i="1"/>
  <c r="M324" i="1"/>
  <c r="L324" i="1"/>
  <c r="M323" i="1"/>
  <c r="L323" i="1"/>
  <c r="M322" i="1"/>
  <c r="L322" i="1"/>
  <c r="M321" i="1"/>
  <c r="L321" i="1"/>
  <c r="M320" i="1"/>
  <c r="L320" i="1"/>
  <c r="M319" i="1"/>
  <c r="L319" i="1"/>
  <c r="M318" i="1"/>
  <c r="L318" i="1"/>
  <c r="M317" i="1"/>
  <c r="L317" i="1"/>
  <c r="M316" i="1"/>
  <c r="L316" i="1"/>
  <c r="M315" i="1"/>
  <c r="L315" i="1"/>
  <c r="M314" i="1"/>
  <c r="L314" i="1"/>
  <c r="M313" i="1"/>
  <c r="L313" i="1"/>
  <c r="M312" i="1"/>
  <c r="L312" i="1"/>
  <c r="M311" i="1"/>
  <c r="L311" i="1"/>
  <c r="M310" i="1"/>
  <c r="L310" i="1"/>
  <c r="M309" i="1"/>
  <c r="L309" i="1"/>
  <c r="M308" i="1"/>
  <c r="L308" i="1"/>
  <c r="M307" i="1"/>
  <c r="L307" i="1"/>
  <c r="M306" i="1"/>
  <c r="L306" i="1"/>
  <c r="M305" i="1"/>
  <c r="L305" i="1"/>
  <c r="M304" i="1"/>
  <c r="L304" i="1"/>
  <c r="M303" i="1"/>
  <c r="L303" i="1"/>
  <c r="M302" i="1"/>
  <c r="L302" i="1"/>
  <c r="M301" i="1"/>
  <c r="L301" i="1"/>
  <c r="M300" i="1"/>
  <c r="L300" i="1"/>
  <c r="M299" i="1"/>
  <c r="L299" i="1"/>
  <c r="M298" i="1"/>
  <c r="L298" i="1"/>
  <c r="M297" i="1"/>
  <c r="L297" i="1"/>
  <c r="M296" i="1"/>
  <c r="L296" i="1"/>
  <c r="M295" i="1"/>
  <c r="L295" i="1"/>
  <c r="M294" i="1"/>
  <c r="L294" i="1"/>
  <c r="M293" i="1"/>
  <c r="L293" i="1"/>
  <c r="M292" i="1"/>
  <c r="L292" i="1"/>
  <c r="M291" i="1"/>
  <c r="L291" i="1"/>
  <c r="M290" i="1"/>
  <c r="L290" i="1"/>
  <c r="M289" i="1"/>
  <c r="L289" i="1"/>
  <c r="M288" i="1"/>
  <c r="L288" i="1"/>
  <c r="M287" i="1"/>
  <c r="L287" i="1"/>
  <c r="M286" i="1"/>
  <c r="L286" i="1"/>
  <c r="M285" i="1"/>
  <c r="L285" i="1"/>
  <c r="M284" i="1"/>
  <c r="L284" i="1"/>
  <c r="M283" i="1"/>
  <c r="L283" i="1"/>
  <c r="M282" i="1"/>
  <c r="M281" i="1"/>
  <c r="L281" i="1"/>
  <c r="M280" i="1"/>
  <c r="L280" i="1"/>
  <c r="M279" i="1"/>
  <c r="L279" i="1"/>
  <c r="M278" i="1"/>
  <c r="L278" i="1"/>
  <c r="M277" i="1"/>
  <c r="L277" i="1"/>
  <c r="M276" i="1"/>
  <c r="L276" i="1"/>
  <c r="M275" i="1"/>
  <c r="L275" i="1"/>
  <c r="M274" i="1"/>
  <c r="L274" i="1"/>
  <c r="M273" i="1"/>
  <c r="L273" i="1"/>
  <c r="M272" i="1"/>
  <c r="L272" i="1"/>
  <c r="J237" i="1"/>
  <c r="M237" i="1"/>
  <c r="L237" i="1"/>
  <c r="J236" i="1"/>
  <c r="M229" i="1"/>
  <c r="L229" i="1"/>
  <c r="M228" i="1"/>
  <c r="L228" i="1"/>
  <c r="M227" i="1"/>
  <c r="L227" i="1"/>
  <c r="M270" i="1"/>
  <c r="L270" i="1"/>
  <c r="M269" i="1"/>
  <c r="L269" i="1"/>
  <c r="M268" i="1"/>
  <c r="L268" i="1"/>
  <c r="M267" i="1"/>
  <c r="L267" i="1"/>
  <c r="M266" i="1"/>
  <c r="L266" i="1"/>
  <c r="M265" i="1"/>
  <c r="L265" i="1"/>
  <c r="M264" i="1"/>
  <c r="L264" i="1"/>
  <c r="M263" i="1"/>
  <c r="L263" i="1"/>
  <c r="M262" i="1"/>
  <c r="L262" i="1"/>
  <c r="M261" i="1"/>
  <c r="L261" i="1"/>
  <c r="M260" i="1"/>
  <c r="L260" i="1"/>
  <c r="M259" i="1"/>
  <c r="L259" i="1"/>
  <c r="M258" i="1"/>
  <c r="L258" i="1"/>
  <c r="M257" i="1"/>
  <c r="L257" i="1"/>
  <c r="M256" i="1"/>
  <c r="L256" i="1"/>
  <c r="M255" i="1"/>
  <c r="L255" i="1"/>
  <c r="M254" i="1"/>
  <c r="L254" i="1"/>
  <c r="M253" i="1"/>
  <c r="L253" i="1"/>
  <c r="M252" i="1"/>
  <c r="L252" i="1"/>
  <c r="M251" i="1"/>
  <c r="L251" i="1"/>
  <c r="M250" i="1"/>
  <c r="L250" i="1"/>
  <c r="M249" i="1"/>
  <c r="L249" i="1"/>
  <c r="M248" i="1"/>
  <c r="L248" i="1"/>
  <c r="M247" i="1"/>
  <c r="L247" i="1"/>
  <c r="M246" i="1"/>
  <c r="L246" i="1"/>
  <c r="M245" i="1"/>
  <c r="L245" i="1"/>
  <c r="M244" i="1"/>
  <c r="L244" i="1"/>
  <c r="M243" i="1"/>
  <c r="L243" i="1"/>
  <c r="M242" i="1"/>
  <c r="L242" i="1"/>
  <c r="M241" i="1"/>
  <c r="L241" i="1"/>
  <c r="M240" i="1"/>
  <c r="L240" i="1"/>
  <c r="M239" i="1"/>
  <c r="L239" i="1"/>
  <c r="M238" i="1"/>
  <c r="L238" i="1"/>
  <c r="M236" i="1"/>
  <c r="L236" i="1"/>
  <c r="M235" i="1"/>
  <c r="L235" i="1"/>
  <c r="J235" i="1"/>
  <c r="M234" i="1"/>
  <c r="L234" i="1"/>
  <c r="J234" i="1"/>
  <c r="M233" i="1"/>
  <c r="M232" i="1"/>
  <c r="L232" i="1"/>
  <c r="M231" i="1"/>
  <c r="L231" i="1"/>
  <c r="M230" i="1"/>
  <c r="L230" i="1"/>
  <c r="M226" i="1"/>
  <c r="L226" i="1"/>
  <c r="M225" i="1"/>
  <c r="L225" i="1"/>
  <c r="M224" i="1"/>
  <c r="L224" i="1"/>
  <c r="M223" i="1"/>
  <c r="L223" i="1"/>
  <c r="M222" i="1"/>
  <c r="L222" i="1"/>
  <c r="M221" i="1"/>
  <c r="L221" i="1"/>
  <c r="M220" i="1"/>
  <c r="L220" i="1"/>
  <c r="M183" i="1"/>
  <c r="L183" i="1"/>
  <c r="M182" i="1"/>
  <c r="L182" i="1"/>
  <c r="M181" i="1"/>
  <c r="L181" i="1"/>
  <c r="M186" i="1"/>
  <c r="L186" i="1"/>
  <c r="M185" i="1"/>
  <c r="L185" i="1"/>
  <c r="M184" i="1"/>
  <c r="C56" i="2" s="1"/>
  <c r="L184" i="1"/>
  <c r="J173" i="1"/>
  <c r="M173" i="1"/>
  <c r="L173" i="1"/>
  <c r="M169" i="1"/>
  <c r="L169" i="1"/>
  <c r="M168" i="1"/>
  <c r="L168" i="1"/>
  <c r="M167" i="1"/>
  <c r="L167" i="1"/>
  <c r="L187" i="1"/>
  <c r="M187" i="1"/>
  <c r="C35" i="2" s="1"/>
  <c r="L188" i="1"/>
  <c r="M188" i="1"/>
  <c r="L189" i="1"/>
  <c r="M189" i="1"/>
  <c r="M271" i="1"/>
  <c r="L271" i="1"/>
  <c r="M433" i="1"/>
  <c r="L433" i="1"/>
  <c r="M628" i="1"/>
  <c r="L628" i="1"/>
  <c r="M734" i="1"/>
  <c r="L734" i="1"/>
  <c r="M733" i="1"/>
  <c r="L733" i="1"/>
  <c r="M732" i="1"/>
  <c r="C47" i="2" s="1"/>
  <c r="L732" i="1"/>
  <c r="M731" i="1"/>
  <c r="L731" i="1"/>
  <c r="M730" i="1"/>
  <c r="L730" i="1"/>
  <c r="M729" i="1"/>
  <c r="L729" i="1"/>
  <c r="M728" i="1"/>
  <c r="L728" i="1"/>
  <c r="M727" i="1"/>
  <c r="L727" i="1"/>
  <c r="M726" i="1"/>
  <c r="L726" i="1"/>
  <c r="M725" i="1"/>
  <c r="L725" i="1"/>
  <c r="M724" i="1"/>
  <c r="L724" i="1"/>
  <c r="M723" i="1"/>
  <c r="L723" i="1"/>
  <c r="M722" i="1"/>
  <c r="L722" i="1"/>
  <c r="M721" i="1"/>
  <c r="L721" i="1"/>
  <c r="M720" i="1"/>
  <c r="L720" i="1"/>
  <c r="M710" i="1"/>
  <c r="L710" i="1"/>
  <c r="M709" i="1"/>
  <c r="L709" i="1"/>
  <c r="M708" i="1"/>
  <c r="C31" i="2" s="1"/>
  <c r="L708" i="1"/>
  <c r="M695" i="1"/>
  <c r="L695" i="1"/>
  <c r="M683" i="1"/>
  <c r="L683" i="1"/>
  <c r="M682" i="1"/>
  <c r="L682" i="1"/>
  <c r="M735" i="1"/>
  <c r="C52" i="2" s="1"/>
  <c r="L735" i="1"/>
  <c r="M219" i="1"/>
  <c r="L219" i="1"/>
  <c r="M218" i="1"/>
  <c r="L218" i="1"/>
  <c r="M217" i="1"/>
  <c r="C60" i="2" s="1"/>
  <c r="L217" i="1"/>
  <c r="M739" i="1"/>
  <c r="L739" i="1"/>
  <c r="M738" i="1"/>
  <c r="L738" i="1"/>
  <c r="M737" i="1"/>
  <c r="L737" i="1"/>
  <c r="M736" i="1"/>
  <c r="L736" i="1"/>
  <c r="M743" i="1"/>
  <c r="L743" i="1"/>
  <c r="M742" i="1"/>
  <c r="L742" i="1"/>
  <c r="M741" i="1"/>
  <c r="L741" i="1"/>
  <c r="M740" i="1"/>
  <c r="L740" i="1"/>
  <c r="M747" i="1"/>
  <c r="L747" i="1"/>
  <c r="M746" i="1"/>
  <c r="L746" i="1"/>
  <c r="M745" i="1"/>
  <c r="L745" i="1"/>
  <c r="M744" i="1"/>
  <c r="L744" i="1"/>
  <c r="M749" i="1"/>
  <c r="L749" i="1"/>
  <c r="M748" i="1"/>
  <c r="L748" i="1"/>
  <c r="M215" i="1"/>
  <c r="L215" i="1"/>
  <c r="M214" i="1"/>
  <c r="L214" i="1"/>
  <c r="M213" i="1"/>
  <c r="L213" i="1"/>
  <c r="M212" i="1"/>
  <c r="L212" i="1"/>
  <c r="M211" i="1"/>
  <c r="L211" i="1"/>
  <c r="M210" i="1"/>
  <c r="L210" i="1"/>
  <c r="M209" i="1"/>
  <c r="L209" i="1"/>
  <c r="M208" i="1"/>
  <c r="L208" i="1"/>
  <c r="M207" i="1"/>
  <c r="L207" i="1"/>
  <c r="M206" i="1"/>
  <c r="L206" i="1"/>
  <c r="M205" i="1"/>
  <c r="L205" i="1"/>
  <c r="M204" i="1"/>
  <c r="L204" i="1"/>
  <c r="M203" i="1"/>
  <c r="L203" i="1"/>
  <c r="M202" i="1"/>
  <c r="L202" i="1"/>
  <c r="M201" i="1"/>
  <c r="L201" i="1"/>
  <c r="M200" i="1"/>
  <c r="L200" i="1"/>
  <c r="M199" i="1"/>
  <c r="L199" i="1"/>
  <c r="M198" i="1"/>
  <c r="L198" i="1"/>
  <c r="M197" i="1"/>
  <c r="L197" i="1"/>
  <c r="M196" i="1"/>
  <c r="L196" i="1"/>
  <c r="M195" i="1"/>
  <c r="L195" i="1"/>
  <c r="M194" i="1"/>
  <c r="L194" i="1"/>
  <c r="M193" i="1"/>
  <c r="L193" i="1"/>
  <c r="M192" i="1"/>
  <c r="L192" i="1"/>
  <c r="M191" i="1"/>
  <c r="L191" i="1"/>
  <c r="M190" i="1"/>
  <c r="L190" i="1"/>
  <c r="M180" i="1"/>
  <c r="L180" i="1"/>
  <c r="M179" i="1"/>
  <c r="L179" i="1"/>
  <c r="M178" i="1"/>
  <c r="L178" i="1"/>
  <c r="M177" i="1"/>
  <c r="L177" i="1"/>
  <c r="M176" i="1"/>
  <c r="L176" i="1"/>
  <c r="M175" i="1"/>
  <c r="L175" i="1"/>
  <c r="M174" i="1"/>
  <c r="L174" i="1"/>
  <c r="M172" i="1"/>
  <c r="L172" i="1"/>
  <c r="J172" i="1"/>
  <c r="M171" i="1"/>
  <c r="L171" i="1"/>
  <c r="J171" i="1"/>
  <c r="M170" i="1"/>
  <c r="M166" i="1"/>
  <c r="L166" i="1"/>
  <c r="M165" i="1"/>
  <c r="L165" i="1"/>
  <c r="M164" i="1"/>
  <c r="L164" i="1"/>
  <c r="M163" i="1"/>
  <c r="L163" i="1"/>
  <c r="M162" i="1"/>
  <c r="L162" i="1"/>
  <c r="M161" i="1"/>
  <c r="L161" i="1"/>
  <c r="M160" i="1"/>
  <c r="L160" i="1"/>
  <c r="M144" i="1"/>
  <c r="L144" i="1"/>
  <c r="M143" i="1"/>
  <c r="L143" i="1"/>
  <c r="M142" i="1"/>
  <c r="L142" i="1"/>
  <c r="J119" i="1"/>
  <c r="M119" i="1"/>
  <c r="L119" i="1"/>
  <c r="M115" i="1"/>
  <c r="L115" i="1"/>
  <c r="M114" i="1"/>
  <c r="L114" i="1"/>
  <c r="M113" i="1"/>
  <c r="L113" i="1"/>
  <c r="M102" i="1"/>
  <c r="L102" i="1"/>
  <c r="M101" i="1"/>
  <c r="L101" i="1"/>
  <c r="M100" i="1"/>
  <c r="L100" i="1"/>
  <c r="M59" i="1"/>
  <c r="L59" i="1"/>
  <c r="M60" i="1"/>
  <c r="C13" i="2" s="1"/>
  <c r="L60" i="1"/>
  <c r="M61" i="1"/>
  <c r="L61" i="1"/>
  <c r="J28" i="1"/>
  <c r="J86" i="1"/>
  <c r="M86" i="1"/>
  <c r="L86" i="1"/>
  <c r="M81" i="1"/>
  <c r="L81" i="1"/>
  <c r="M80" i="1"/>
  <c r="L80" i="1"/>
  <c r="M79" i="1"/>
  <c r="L79" i="1"/>
  <c r="M28" i="1"/>
  <c r="L28" i="1"/>
  <c r="M23" i="1"/>
  <c r="L23" i="1"/>
  <c r="M22" i="1"/>
  <c r="L22" i="1"/>
  <c r="M21" i="1"/>
  <c r="L21" i="1"/>
  <c r="M20" i="1"/>
  <c r="L20" i="1"/>
  <c r="M141" i="1"/>
  <c r="L141" i="1"/>
  <c r="M140" i="1"/>
  <c r="L140" i="1"/>
  <c r="M139" i="1"/>
  <c r="L139" i="1"/>
  <c r="M50" i="1"/>
  <c r="L50" i="1"/>
  <c r="M51" i="1"/>
  <c r="C32" i="2" s="1"/>
  <c r="L51" i="1"/>
  <c r="M52" i="1"/>
  <c r="L52" i="1"/>
  <c r="M135" i="1"/>
  <c r="L135" i="1"/>
  <c r="M134" i="1"/>
  <c r="L134" i="1"/>
  <c r="M133" i="1"/>
  <c r="L133" i="1"/>
  <c r="M138" i="1"/>
  <c r="L138" i="1"/>
  <c r="M137" i="1"/>
  <c r="L137" i="1"/>
  <c r="M136" i="1"/>
  <c r="L136" i="1"/>
  <c r="M149" i="1"/>
  <c r="L149" i="1"/>
  <c r="M150" i="1"/>
  <c r="L150" i="1"/>
  <c r="M151" i="1"/>
  <c r="L151" i="1"/>
  <c r="M152" i="1"/>
  <c r="L152" i="1"/>
  <c r="M156" i="1"/>
  <c r="L156" i="1"/>
  <c r="M155" i="1"/>
  <c r="L155" i="1"/>
  <c r="M154" i="1"/>
  <c r="L154" i="1"/>
  <c r="J117" i="1"/>
  <c r="I116" i="1" s="1"/>
  <c r="L116" i="1" s="1"/>
  <c r="J118" i="1"/>
  <c r="M109" i="1"/>
  <c r="L109" i="1"/>
  <c r="M108" i="1"/>
  <c r="L108" i="1"/>
  <c r="M107" i="1"/>
  <c r="L107" i="1"/>
  <c r="M123" i="1"/>
  <c r="L123" i="1"/>
  <c r="M122" i="1"/>
  <c r="L122" i="1"/>
  <c r="M121" i="1"/>
  <c r="L121" i="1"/>
  <c r="L118" i="1"/>
  <c r="M118" i="1"/>
  <c r="M90" i="1"/>
  <c r="L90" i="1"/>
  <c r="M89" i="1"/>
  <c r="L89" i="1"/>
  <c r="M88" i="1"/>
  <c r="L88" i="1"/>
  <c r="M32" i="1"/>
  <c r="L32" i="1"/>
  <c r="M31" i="1"/>
  <c r="L31" i="1"/>
  <c r="M30" i="1"/>
  <c r="L30" i="1"/>
  <c r="M146" i="1"/>
  <c r="L146" i="1"/>
  <c r="M145" i="1"/>
  <c r="L145" i="1"/>
  <c r="M132" i="1"/>
  <c r="L132" i="1"/>
  <c r="M131" i="1"/>
  <c r="L131" i="1"/>
  <c r="M130" i="1"/>
  <c r="L130" i="1"/>
  <c r="M129" i="1"/>
  <c r="L129" i="1"/>
  <c r="M128" i="1"/>
  <c r="L128" i="1"/>
  <c r="M127" i="1"/>
  <c r="L127" i="1"/>
  <c r="M126" i="1"/>
  <c r="L126" i="1"/>
  <c r="M125" i="1"/>
  <c r="L125" i="1"/>
  <c r="M124" i="1"/>
  <c r="L124" i="1"/>
  <c r="M120" i="1"/>
  <c r="L120" i="1"/>
  <c r="M117" i="1"/>
  <c r="L117" i="1"/>
  <c r="M116" i="1"/>
  <c r="M112" i="1"/>
  <c r="L112" i="1"/>
  <c r="M111" i="1"/>
  <c r="L111" i="1"/>
  <c r="M110" i="1"/>
  <c r="L110" i="1"/>
  <c r="M106" i="1"/>
  <c r="L106" i="1"/>
  <c r="J85" i="1"/>
  <c r="J84" i="1"/>
  <c r="J83" i="1"/>
  <c r="M105" i="1"/>
  <c r="L105" i="1"/>
  <c r="M104" i="1"/>
  <c r="L104" i="1"/>
  <c r="M103" i="1"/>
  <c r="L103" i="1"/>
  <c r="M99" i="1"/>
  <c r="L99" i="1"/>
  <c r="M98" i="1"/>
  <c r="L98" i="1"/>
  <c r="M97" i="1"/>
  <c r="L97" i="1"/>
  <c r="M96" i="1"/>
  <c r="L96" i="1"/>
  <c r="M95" i="1"/>
  <c r="L95" i="1"/>
  <c r="M94" i="1"/>
  <c r="L94" i="1"/>
  <c r="M93" i="1"/>
  <c r="L93" i="1"/>
  <c r="M92" i="1"/>
  <c r="L92" i="1"/>
  <c r="M91" i="1"/>
  <c r="L91" i="1"/>
  <c r="M87" i="1"/>
  <c r="L87" i="1"/>
  <c r="M85" i="1"/>
  <c r="L85" i="1"/>
  <c r="M84" i="1"/>
  <c r="L84" i="1"/>
  <c r="M83" i="1"/>
  <c r="L83" i="1"/>
  <c r="M82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55" i="1"/>
  <c r="L55" i="1"/>
  <c r="M48" i="1"/>
  <c r="L48" i="1"/>
  <c r="M49" i="1"/>
  <c r="L49" i="1"/>
  <c r="M53" i="1"/>
  <c r="L53" i="1"/>
  <c r="M54" i="1"/>
  <c r="L54" i="1"/>
  <c r="M56" i="1"/>
  <c r="L56" i="1"/>
  <c r="M47" i="1"/>
  <c r="L47" i="1"/>
  <c r="M46" i="1"/>
  <c r="L46" i="1"/>
  <c r="M45" i="1"/>
  <c r="L45" i="1"/>
  <c r="M44" i="1"/>
  <c r="L44" i="1"/>
  <c r="M43" i="1"/>
  <c r="L43" i="1"/>
  <c r="M42" i="1"/>
  <c r="C34" i="2" s="1"/>
  <c r="L42" i="1"/>
  <c r="M41" i="1"/>
  <c r="L41" i="1"/>
  <c r="M40" i="1"/>
  <c r="L40" i="1"/>
  <c r="M39" i="1"/>
  <c r="C33" i="2" s="1"/>
  <c r="L39" i="1"/>
  <c r="M62" i="1"/>
  <c r="L62" i="1"/>
  <c r="M58" i="1"/>
  <c r="L58" i="1"/>
  <c r="M57" i="1"/>
  <c r="L57" i="1"/>
  <c r="J27" i="1"/>
  <c r="M27" i="1"/>
  <c r="L27" i="1"/>
  <c r="J26" i="1"/>
  <c r="J25" i="1"/>
  <c r="M17" i="1"/>
  <c r="L17" i="1"/>
  <c r="M16" i="1"/>
  <c r="L16" i="1"/>
  <c r="M15" i="1"/>
  <c r="L15" i="1"/>
  <c r="M26" i="1"/>
  <c r="L26" i="1"/>
  <c r="M14" i="1"/>
  <c r="L14" i="1"/>
  <c r="M13" i="1"/>
  <c r="L13" i="1"/>
  <c r="M12" i="1"/>
  <c r="C12" i="2" s="1"/>
  <c r="L12" i="1"/>
  <c r="M68" i="1"/>
  <c r="L68" i="1"/>
  <c r="M67" i="1"/>
  <c r="L67" i="1"/>
  <c r="M38" i="1"/>
  <c r="L38" i="1"/>
  <c r="M37" i="1"/>
  <c r="L37" i="1"/>
  <c r="M36" i="1"/>
  <c r="C11" i="2" s="1"/>
  <c r="L36" i="1"/>
  <c r="M35" i="1"/>
  <c r="L35" i="1"/>
  <c r="M34" i="1"/>
  <c r="L34" i="1"/>
  <c r="M33" i="1"/>
  <c r="L33" i="1"/>
  <c r="M66" i="1"/>
  <c r="C63" i="2" s="1"/>
  <c r="L66" i="1"/>
  <c r="M65" i="1"/>
  <c r="L65" i="1"/>
  <c r="M64" i="1"/>
  <c r="L64" i="1"/>
  <c r="M63" i="1"/>
  <c r="C61" i="2" s="1"/>
  <c r="L63" i="1"/>
  <c r="M29" i="1"/>
  <c r="L29" i="1"/>
  <c r="M25" i="1"/>
  <c r="L25" i="1"/>
  <c r="M24" i="1"/>
  <c r="M19" i="1"/>
  <c r="L19" i="1"/>
  <c r="M159" i="1"/>
  <c r="L159" i="1"/>
  <c r="M158" i="1"/>
  <c r="L158" i="1"/>
  <c r="M157" i="1"/>
  <c r="C59" i="2" s="1"/>
  <c r="L157" i="1"/>
  <c r="M153" i="1"/>
  <c r="L153" i="1"/>
  <c r="M148" i="1"/>
  <c r="C62" i="2" s="1"/>
  <c r="L148" i="1"/>
  <c r="M147" i="1"/>
  <c r="L147" i="1"/>
  <c r="M216" i="1"/>
  <c r="L216" i="1"/>
  <c r="L11" i="1"/>
  <c r="M11" i="1"/>
  <c r="M18" i="1"/>
  <c r="L18" i="1"/>
  <c r="H60" i="2" l="1"/>
  <c r="H56" i="2"/>
  <c r="H57" i="2" s="1"/>
  <c r="H13" i="2"/>
  <c r="H63" i="2"/>
  <c r="H12" i="2"/>
  <c r="H42" i="2"/>
  <c r="H21" i="2"/>
  <c r="I21" i="2" s="1"/>
  <c r="H59" i="2"/>
  <c r="H61" i="2"/>
  <c r="H62" i="2"/>
  <c r="H35" i="2"/>
  <c r="I393" i="1"/>
  <c r="L393" i="1" s="1"/>
  <c r="I498" i="1"/>
  <c r="L498" i="1" s="1"/>
  <c r="I530" i="1"/>
  <c r="L530" i="1" s="1"/>
  <c r="I233" i="1"/>
  <c r="L233" i="1" s="1"/>
  <c r="I639" i="1"/>
  <c r="L639" i="1" s="1"/>
  <c r="I583" i="1"/>
  <c r="L583" i="1" s="1"/>
  <c r="H11" i="2"/>
  <c r="I24" i="1"/>
  <c r="I82" i="1"/>
  <c r="L82" i="1" s="1"/>
  <c r="I444" i="1"/>
  <c r="L444" i="1" s="1"/>
  <c r="I170" i="1"/>
  <c r="L170" i="1" s="1"/>
  <c r="I775" i="1"/>
  <c r="L775" i="1" s="1"/>
  <c r="I342" i="1"/>
  <c r="L342" i="1" s="1"/>
  <c r="L24" i="1"/>
  <c r="L878" i="1"/>
  <c r="H32" i="2"/>
  <c r="H34" i="2"/>
  <c r="H30" i="2"/>
  <c r="H33" i="2"/>
  <c r="H40" i="2"/>
  <c r="H41" i="2"/>
  <c r="H43" i="2"/>
  <c r="H44" i="2"/>
  <c r="H52" i="2"/>
  <c r="H31" i="2"/>
  <c r="H38" i="2"/>
  <c r="H39" i="2"/>
  <c r="I57" i="2" l="1"/>
  <c r="H73" i="2"/>
  <c r="H64" i="2"/>
  <c r="L914" i="1"/>
  <c r="L915" i="1" s="1"/>
  <c r="H54" i="2"/>
  <c r="H14" i="2"/>
  <c r="H74" i="2" s="1"/>
  <c r="H45" i="2"/>
  <c r="H36" i="2"/>
  <c r="H28" i="2"/>
  <c r="I28" i="2" l="1"/>
  <c r="I36" i="2"/>
  <c r="I54" i="2"/>
  <c r="I45" i="2"/>
  <c r="I14" i="2"/>
  <c r="I64" i="2"/>
  <c r="I73" i="2"/>
  <c r="J14" i="2"/>
  <c r="I74" i="2" l="1"/>
  <c r="H75" i="2"/>
  <c r="H76" i="2" s="1"/>
</calcChain>
</file>

<file path=xl/sharedStrings.xml><?xml version="1.0" encoding="utf-8"?>
<sst xmlns="http://schemas.openxmlformats.org/spreadsheetml/2006/main" count="1053" uniqueCount="327">
  <si>
    <t xml:space="preserve">CÓDIGO:  </t>
  </si>
  <si>
    <t>CONTRATO:</t>
  </si>
  <si>
    <t>CÓDIGO</t>
  </si>
  <si>
    <t>DESCRIÇÃO DOS SERVIÇOS</t>
  </si>
  <si>
    <t>UNID</t>
  </si>
  <si>
    <t>QUANT</t>
  </si>
  <si>
    <t>MEDIÇÃO:</t>
  </si>
  <si>
    <t>LOCAL:</t>
  </si>
  <si>
    <t>-</t>
  </si>
  <si>
    <t>Ferraz de Vasconcelos</t>
  </si>
  <si>
    <t>MEMÓRIA DE CÁLCULO</t>
  </si>
  <si>
    <t>Processo:</t>
  </si>
  <si>
    <t>Descrição</t>
  </si>
  <si>
    <t>Preço Unit</t>
  </si>
  <si>
    <t>Quantidade</t>
  </si>
  <si>
    <t>Total</t>
  </si>
  <si>
    <t>Unid</t>
  </si>
  <si>
    <t>Item</t>
  </si>
  <si>
    <t>EDIF</t>
  </si>
  <si>
    <t>Referência</t>
  </si>
  <si>
    <t>Subtotal:</t>
  </si>
  <si>
    <t>Total:</t>
  </si>
  <si>
    <t>TOTAL GERAL:</t>
  </si>
  <si>
    <t>Data base:</t>
  </si>
  <si>
    <t>BDI (25%):</t>
  </si>
  <si>
    <t>LIMPEZA GERAL DA OBRA</t>
  </si>
  <si>
    <r>
      <t xml:space="preserve">Data-Base: </t>
    </r>
    <r>
      <rPr>
        <sz val="12"/>
        <rFont val="Arial"/>
        <family val="2"/>
      </rPr>
      <t>julho/2017</t>
    </r>
  </si>
  <si>
    <t>M3</t>
  </si>
  <si>
    <t>M2</t>
  </si>
  <si>
    <t>1 - COZINHA</t>
  </si>
  <si>
    <t>DEMOLIÇÃO DE ARGAMASSA, CERÂMICA OU SIMILAR INCLUSIVE ARGAMASSA DE REGULARIZAÇÃO</t>
  </si>
  <si>
    <t>Piso: 4,70x2,70= 12,70m²</t>
  </si>
  <si>
    <t>REMOÇÃO DE ENTULHO COM CAÇAMBA METÁLICA, INCLUSIVE CARGA MANUAL E DESCARGA EM BOTA-FORA</t>
  </si>
  <si>
    <t>Ver item 13.50.05 x 0,03 + 30% de empolamento= 0,50m³</t>
  </si>
  <si>
    <t>PVA (LÁTEX) - REPINTURA DE ALVENARIA E CONCRETO, COM RETOQUES DE MASSA</t>
  </si>
  <si>
    <t>Teto: 4,70x2,70= 12,70m²</t>
  </si>
  <si>
    <t>DEMOLIÇÃO DE REVESTIMENTO CERÂMICO OU SIMILAR</t>
  </si>
  <si>
    <t>Parede: (4,70x2+2,70x2)x3,00= 44,40m²</t>
  </si>
  <si>
    <t>Ver item 11.50.05 x 0,03 + 30% de empolamento= 1,73m³</t>
  </si>
  <si>
    <t>PISO CERÂMICO NÃO ESMALTADO ANTIDERRAPANTE  - ASSENTADO COM ARGAMASSA COLANTE (PARA COZINHAS E REFEITÓRIOS)</t>
  </si>
  <si>
    <t>AZULEJOS, JUNTA AMARRAÇÃO OU A PRUMO - ASSENTES COM ARGAMASSA COLANTE</t>
  </si>
  <si>
    <t>Parede: (4,70x2+2,70x2)x3,00 - 2,40 (janela)= 42,00m²</t>
  </si>
  <si>
    <t>ESMALTE SINTÉTICO - REPINTURA DE ESQUADRIAS METÁLICAS</t>
  </si>
  <si>
    <t>Janela: 3,00x0,80= 2,40m²</t>
  </si>
  <si>
    <t>DEMOLIÇÃO DE ALVENARIA EM GERAL (TIJOLOS OU BLOCOS)</t>
  </si>
  <si>
    <t>Parede: 0,90x2,10x0,15 (porta) + 1,50x1,00x0,15= 0,50m³</t>
  </si>
  <si>
    <t>Ver item 04.50.04 + 30% de empolamento= 0,65m³</t>
  </si>
  <si>
    <t>CA.17 - CAIXILHO EM ALUMÍNIO ANODIZADO - DE CORRER</t>
  </si>
  <si>
    <t>Passa prato: 1,50x1,00= 1,50m²</t>
  </si>
  <si>
    <t>RETIRADA DE FOLHAS DE PORTA DE PASSAGEM OU JANELA</t>
  </si>
  <si>
    <t>RETIRADA DE BATENTES DE MADEIRA</t>
  </si>
  <si>
    <t>Porta= 1unid</t>
  </si>
  <si>
    <t>PA.16 - PORTA EM ALUMÍNIO ANODIZADO, VENEZIANA - ABRIR, 1 FOLHA</t>
  </si>
  <si>
    <t>Porta: 0,90x2,10 x 2 unid= 3,80m²</t>
  </si>
  <si>
    <t>EF.03 - BATENTE EM PERFIL DE CHAPA DOBRADA Nº20,1 FOLHA, SEM BANDEIRA</t>
  </si>
  <si>
    <t>JG</t>
  </si>
  <si>
    <t>Porta= 2unid</t>
  </si>
  <si>
    <t>EP.11 - TELA MOSQUITEIRO EM ARAME GALVANIZADO MALHA 14, FIO 28 INCLUSIVE  REQUADRO</t>
  </si>
  <si>
    <t>Tela: 3,20x1,00= 3,20m²</t>
  </si>
  <si>
    <t>2 - REFEITÓRIO</t>
  </si>
  <si>
    <t>Parede: (4,70x2+5,80x2)x3,00= 63,00m²</t>
  </si>
  <si>
    <t>Piso: 4,70x5,80= 27,30m²</t>
  </si>
  <si>
    <t>Parede: 3,00x1,00x0,15= 0,45m³</t>
  </si>
  <si>
    <t>Parede: (4,70x2+5,80x2)x3,00 - 4,50 (janela e passa prato)= 57,90m²</t>
  </si>
  <si>
    <t>Tela: 3,20x1,20= 3,85m²</t>
  </si>
  <si>
    <t>Teto: 4,70x5,80= 27,30m²</t>
  </si>
  <si>
    <t>3 - BERÇÁRIO / FRALDÁRIO</t>
  </si>
  <si>
    <t>Piso: 43,63m²</t>
  </si>
  <si>
    <t>REGULARIZAÇÃO COM ARGAMASSA DE CIMENTO E AREIA - TRAÇO 1:3, ESPESSURA MÉDIA 30MM</t>
  </si>
  <si>
    <t>Parede: 1,60x1,00= 1,60m²</t>
  </si>
  <si>
    <t>PISO CERÂMICO ESMALTADO  (PEI-5) - ASSENTADO COM ARGAMASSA COLANTE</t>
  </si>
  <si>
    <t>Tela: 1,70x1,20 + 1,20x1,20= 3,50m²</t>
  </si>
  <si>
    <t>Teto: 43,63m²</t>
  </si>
  <si>
    <t>TINTA ACRÍLICA - REPINTURA DE ALVENARIA E CONCRETO COM RETOQUE DE MASSA</t>
  </si>
  <si>
    <t>TINTA ESMALTE SINTÉTICO - CONCRETO OU REBOCO SEM MASSA CORRIDA</t>
  </si>
  <si>
    <t>Parede: 39,10 x 1,90= 74,30m²</t>
  </si>
  <si>
    <t>Parede: 39,10 x 1,10= 43,00m²</t>
  </si>
  <si>
    <t>PM.12 - PORTA LISA COMUM/ ENCABEÇADA - 82X210CM</t>
  </si>
  <si>
    <t>CONJUNTO DE FECHADURA DE CILINDRO, 55MM, TRÁFEGO INTENSO, MAÇANETA EM ZAMAC, GUARNIÇÕES EM AÇO, ACABAMENTO CROMADO - PARA PORTA INTERNA OU EXTERNA</t>
  </si>
  <si>
    <t>Janela: 1,50x1,00 + 1,00x1,00= 2,50m²</t>
  </si>
  <si>
    <t>ESMALTE SINTÉTICO - ESQUADRIAS E PEÇAS DE MARCENARIA, COM EMASSAMENTO</t>
  </si>
  <si>
    <t>Porta: 0,82x2,10x3= 5,20m²</t>
  </si>
  <si>
    <t>DEMOLIÇÃO DE ARGAMASSA DE CIMENTO E AREIA</t>
  </si>
  <si>
    <t>Reparos em infiltração: 2,00m²</t>
  </si>
  <si>
    <t>REPAROS EM REBOCO - ARGAMASSA DE CAL E AREIA 1:2</t>
  </si>
  <si>
    <t>Reparos em infiltração= 2,00m²</t>
  </si>
  <si>
    <t>Reparos em infiltração: 3,00m²</t>
  </si>
  <si>
    <t>Ver item 11.50.03 x 0,03 + 30% de empolamento= 0,20m³</t>
  </si>
  <si>
    <t>Reparos em infiltração= 3,00m²</t>
  </si>
  <si>
    <t>Piso: 5,90x4,80= 28,32m²</t>
  </si>
  <si>
    <t>Ver item 11.50.03 x 0,03 + 30% de empolamento= 0,13m³</t>
  </si>
  <si>
    <t>EP.07 - GRADE DE PROTEÇÃO EM FERRO CHATO</t>
  </si>
  <si>
    <t>Teto: 5,90x4,80= 28,32m²</t>
  </si>
  <si>
    <t>CP.13/22/23 - CAIXILHO EM FERRO PERFILADO - BASCULANTE</t>
  </si>
  <si>
    <t>Janela: 3,00x1,00= 3,00m²</t>
  </si>
  <si>
    <t>VIDRO LISO COMUM, TRANSPARENTE INCOLOR - ESPESSURA 5MM</t>
  </si>
  <si>
    <t>Tela: 3,20x1,20 + 1,70x1,20x2= 7,90m²</t>
  </si>
  <si>
    <t>Parede: (5,90x2+4,80x2) x 1,90 - 3,00= 37,65m²</t>
  </si>
  <si>
    <t>Parede: (5,90x2+4,80x2) x 1,10= 23,55m²</t>
  </si>
  <si>
    <t>Janela: 1,50x1,00x2= 3,00m²</t>
  </si>
  <si>
    <t>ESMALTE SINTÉTICO - ESQUADRIAS E PEÇAS DE SERRALHERIA</t>
  </si>
  <si>
    <t>5 - PÁTIO COBERTO</t>
  </si>
  <si>
    <t>Piso: 38,45m²</t>
  </si>
  <si>
    <t>Reparos em infiltração: 4,00m²</t>
  </si>
  <si>
    <t>Parede: 1,00x2,10x0,15= 0,35m³</t>
  </si>
  <si>
    <t>PP.05 - PORTA EM FERRO PERFILADO, MEIO VIDRO COM SUBDIVISÕES - ABRIR, 2 FOLHAS</t>
  </si>
  <si>
    <t>Entrada: 2,00x2,10= 4,20m²</t>
  </si>
  <si>
    <t>Porta: 2,00x2,10= 4,20m²</t>
  </si>
  <si>
    <t>Tela: 2,20x2,30= 5,10m²m²</t>
  </si>
  <si>
    <t>Reparos em infiltração= 4,00m²</t>
  </si>
  <si>
    <t>DEMOLIÇÃO DE FORRO DE TÁBUAS OU CHAPAS DE MADEIRA, EXCLUSIVE ENTARUGAMENTO</t>
  </si>
  <si>
    <t>Teto: 38,45m²</t>
  </si>
  <si>
    <t>Ver item 12.50.02 x 0,02 + 30% de empolamento= 1,00m³</t>
  </si>
  <si>
    <t>FORRO EM RÉGUA DE PVC 200MM - INCLUSIVE PERFIS DE FIXAÇÃO E ACABAMENTO</t>
  </si>
  <si>
    <t>Parede: 28,20x 1,90 - 4,20= 49,40m²</t>
  </si>
  <si>
    <t>Parede: 28,20x 1,10= 31,05m²</t>
  </si>
  <si>
    <t>Esquadrias novas: 3,00x1,00 + 3,20x1,20 + 1,70x1,20x2= 10,90m²</t>
  </si>
  <si>
    <t>Esquadria novas: 2,00x2,10 + 2,20x2,30= 9,30m²</t>
  </si>
  <si>
    <t>4 - SALA DE AULA 01</t>
  </si>
  <si>
    <t>Piso: 5,90x4,60= 27,15m²</t>
  </si>
  <si>
    <t>Ver item 13.50.05 x 0,03 + 30% de empolamento= 1,06m³</t>
  </si>
  <si>
    <t>Ver item 04.50.04 + 30% de empolamento= 0,59m³</t>
  </si>
  <si>
    <t>Tela: 3,20x1,20 + 1,70x1,20= 5,90m²</t>
  </si>
  <si>
    <t>Teto: 5,90x4,60= 27,15m²</t>
  </si>
  <si>
    <t>Parede: (5,90x2+4,60x2) x 1,90 - 3,00= 36,90m²</t>
  </si>
  <si>
    <t>Parede: (5,90x2+4,60x2) x 1,10= 23,10m²</t>
  </si>
  <si>
    <t>Janela: 1,50x1,00= 1,50m²</t>
  </si>
  <si>
    <t>Esquadrias novas: 3,00x1,00 + 3,20x1,20 + 1,70x1,20= 8,90m²</t>
  </si>
  <si>
    <t>6 - SALA DE AULA 02</t>
  </si>
  <si>
    <t>Parede: (4,60x2+1,60x2)x3,00= 37,20m²</t>
  </si>
  <si>
    <t>Piso: 4,60x1,60= 7,35m²</t>
  </si>
  <si>
    <t>Reparos em infiltração: 1,00m²</t>
  </si>
  <si>
    <t>Ver item 13.50.05 x 0,03 + 30% de empolamento= 0,29m³</t>
  </si>
  <si>
    <t>Ver item 11.50.05 x 0,03 + 30% de empolamento= 1,45m³</t>
  </si>
  <si>
    <t>Ver item 11.50.03 x 0,03 + 30% de empolamento= 0,07m³</t>
  </si>
  <si>
    <t>Reparos em infiltração= 1,00m²</t>
  </si>
  <si>
    <t>Tela: 0,80x0,80= 0,65m²</t>
  </si>
  <si>
    <t>Teto: 4,60x1,60= 7,35m²</t>
  </si>
  <si>
    <t>Janela: 0,60x0,60= 0,35m²</t>
  </si>
  <si>
    <t>Esquadrias novas: 0,80x0,80= 0,65m²</t>
  </si>
  <si>
    <t>7 - WC 01</t>
  </si>
  <si>
    <t>8 - WC 02</t>
  </si>
  <si>
    <t>Parede: (4,60x2+1,00x2)x3,00= 33,60m²</t>
  </si>
  <si>
    <t>Piso: 4,60x1,00= 4,60m²</t>
  </si>
  <si>
    <t>Ver item 13.50.05 x 0,03 + 30% de empolamento= 0,18m³</t>
  </si>
  <si>
    <t>Ver item 11.50.05 x 0,03 + 30% de empolamento= 1,31m³</t>
  </si>
  <si>
    <t>Teto: 4,60x1,00= 4,60m²</t>
  </si>
  <si>
    <t>9 - HALL DA SALA DOS PROFESSORES</t>
  </si>
  <si>
    <t>Piso: 2,98x4,45= 13,25m²</t>
  </si>
  <si>
    <t>Ver item 13.50.05 x 0,03 + 30% de empolamento= 0,52m³</t>
  </si>
  <si>
    <t>PP.04 - PORTA EM FERRO PERFILADO, MEIO VIDRO COM SUBDIVISÕES - ABRIR, 1 FOLHA</t>
  </si>
  <si>
    <t>Tela: 1,10x2,30 x 2= 5,05m²</t>
  </si>
  <si>
    <t>Parede: 0,90x2,10x0,15 + 1,20x2,10x0,15= 0,66m³</t>
  </si>
  <si>
    <t>Ver item 04.50.04 + 30% de empolamento= 0,86m³</t>
  </si>
  <si>
    <t>BLOCOS VAZADOS DE CONCRETO - 14CM</t>
  </si>
  <si>
    <t>Parede: (1,00+1,90)x3,00= 8,70m²</t>
  </si>
  <si>
    <t>CHAPISCO COMUM - ARGAMASSA DE CIMENTO E AREIA 1:3</t>
  </si>
  <si>
    <t>EMBOÇO INTERNO DESEMPENADO PARA PINTURA - ARGAMASSA MISTA DE CIMENTO, CAL E AREIA 1:3/12</t>
  </si>
  <si>
    <t>Parede: (1,00+1,90)x3,00 x 2 faces= 17,40m²</t>
  </si>
  <si>
    <t>Teto: 2,98x4,45= 13,25m²</t>
  </si>
  <si>
    <t>Parede: (2,00x2+2,95x4+2,30x2) x 1,90 - 2,50= 36,25m²</t>
  </si>
  <si>
    <t>Parede: (2,00x2+2,95x4+2,30x2) x 1,10= 22,45m²</t>
  </si>
  <si>
    <t>10 - SECRETARIA</t>
  </si>
  <si>
    <t>Piso: 1,90x4,55= 8,65m²</t>
  </si>
  <si>
    <t>Ver item 13.50.05 x 0,03 + 30% de empolamento= 0,34m³</t>
  </si>
  <si>
    <t>Teto: 1,90x4,55= 8,65m²</t>
  </si>
  <si>
    <t>Parede: (1,90x2+4,55x2) x 1,90= 24,50m²</t>
  </si>
  <si>
    <t>Parede: (1,90x2+4,55x2) x 1,10= 14,20m²</t>
  </si>
  <si>
    <t>11 - SALA DOS PROFESSORES</t>
  </si>
  <si>
    <t>Piso: 1,85x4,00= 7,40m²</t>
  </si>
  <si>
    <t>Teto: 1,85x4,00= 7,40m²</t>
  </si>
  <si>
    <t>Parede: (1,85x2+4,00x2) x 1,90= 22,25m²</t>
  </si>
  <si>
    <t>Parede: (1,85x2+4,00x2) x 1,10= 12,90m²</t>
  </si>
  <si>
    <t>Tela: 1,70x1,20= 2,05m²</t>
  </si>
  <si>
    <t>Esquadrias novas: 1,50x1,00 + 1,70x1,20= 3,55m²</t>
  </si>
  <si>
    <t>12 - ALMOXARIFADO</t>
  </si>
  <si>
    <t>13 - GUARITA / WC</t>
  </si>
  <si>
    <t>Piso: 1,90x4,00= 7,60m²</t>
  </si>
  <si>
    <t>Tela: 1,90x1,20= 4,00m²</t>
  </si>
  <si>
    <t>Teto: 1,90x4,00= 7,60m²</t>
  </si>
  <si>
    <t>Parede: (1,90x2+2,35x2) x 1,90= 16,15m²</t>
  </si>
  <si>
    <t>Parede: (1,90x2+2,35x2) x 1,10= 9,35m²</t>
  </si>
  <si>
    <t>Esquadrias novas: 1,90x2,10 x 2= 8,00m²</t>
  </si>
  <si>
    <t>Parede: (1,90x2+1,50x2)x3,00= 20,40m²</t>
  </si>
  <si>
    <t>Ver item 11.50.05 x 0,03 + 30% de empolamento= 0,79m³</t>
  </si>
  <si>
    <t>14 - WC ADAPTADO</t>
  </si>
  <si>
    <t>Parede: (1,65+1,85)x3,00= 10,50m²</t>
  </si>
  <si>
    <t>EMBOÇO INTERNO - ARGAMASSA MISTA DE CIMENTO, CAL E AREIA 1:4/12</t>
  </si>
  <si>
    <t>Parede: (1,65+1,85)x3,00 x 2 faces= 21,00m²</t>
  </si>
  <si>
    <t>Parede: (1,65x2+1,85x2)x3,00= 21,00m²</t>
  </si>
  <si>
    <t>PM.13 - PORTA LISA COMUM/ ENCABEÇADA - 92X210CM</t>
  </si>
  <si>
    <t>EM.01 - BATENTE DE MADEIRA (14CM) - PARA PORTA DE 1 FOLHA, SEM BANDEIRA</t>
  </si>
  <si>
    <t>BACIA SANITÁRIA ALTEADA PARA PORTADORES DE DEFICIÊNCIA FÍSICA</t>
  </si>
  <si>
    <t>Bacia= 1unid</t>
  </si>
  <si>
    <t>LAVATÓRIO DE LOUÇA INDIVIDUAL PARA PORTADORES DE DEFICIÊNCIA FÍSICA</t>
  </si>
  <si>
    <t>Lavatório= 1unid</t>
  </si>
  <si>
    <t>BARRA DE APOIO PARA LAVATÓRIO - EM "U" (BARRAS COM DIÂMETRO ENTRE 3,0 E 4,5CM)</t>
  </si>
  <si>
    <t>BARRA DE APOIO PARA DEFICIENTES L=80 CM (BARRAS COM DIÂMETRO ENTRE 3,0 E 4,5CM)</t>
  </si>
  <si>
    <t>Banheiro= 1unid</t>
  </si>
  <si>
    <t>Banheiro= 2unid</t>
  </si>
  <si>
    <t>TUBO DE PVC RÍGIDO, SOLDÁVEL (LINHA ÁGUA) - 25MM (3/4")</t>
  </si>
  <si>
    <t>M</t>
  </si>
  <si>
    <t>REGISTRO DE GAVETA, METAL CROMADO - 3/4"</t>
  </si>
  <si>
    <t>Tubo: 10,05+1,15+0,50+1,60+0,80= 14,10m</t>
  </si>
  <si>
    <t>TUBO DE PVC RÍGIDO, PONTA E BOLSA (LINHA ESGOTO) - 50MM (2")</t>
  </si>
  <si>
    <t>TUBO DE PVC RÍGIDO, PONTA E BOLSA (LINHA ESGOTO) - 75MM (3")</t>
  </si>
  <si>
    <t>TUBO DE PVC RÍGIDO, PONTA E BOLSA (LINHA ESGOTO) - 100MM (4")</t>
  </si>
  <si>
    <t>Tubo: 0,70+1,00= 1,70m</t>
  </si>
  <si>
    <t>Tubo: 1,00m</t>
  </si>
  <si>
    <t>Tubo: 5,00m</t>
  </si>
  <si>
    <t>CAIXA SIFONADA DE PVC RÍGIDO - 150X150MM</t>
  </si>
  <si>
    <t>Piso: 1,65x1,85= 3,05m²</t>
  </si>
  <si>
    <t>Teto: 1,65x1,85= 3,05m²</t>
  </si>
  <si>
    <t>Parede: (1,85+1,65) x 1,90= 6,65m²</t>
  </si>
  <si>
    <t>Parede: (1,85+1,65) x 1,10= 3,85m²</t>
  </si>
  <si>
    <t>Porta: 0,92x2,10x3= 5,80m²</t>
  </si>
  <si>
    <t>15 - ÁREA EXTERNA DO PRÉDIO</t>
  </si>
  <si>
    <t>Piso: 41,35m²</t>
  </si>
  <si>
    <t>Parede: (1,90x2+0,80x2)x0,40x0,15= 0,35m³</t>
  </si>
  <si>
    <t>Reparos em infiltração: 5,00m²</t>
  </si>
  <si>
    <t>Ver item 04.50.04 + 30% de empolamento= 0,46m³</t>
  </si>
  <si>
    <t>Ver item 11.50.03 x 0,05 + 30% de empolamento= 0,33m³</t>
  </si>
  <si>
    <t>Parede: (55,05+6,90) x 1,10= 68,15m²</t>
  </si>
  <si>
    <t>16 - TELHADO</t>
  </si>
  <si>
    <t>TELHA ONDULADA CRFS 6MM</t>
  </si>
  <si>
    <t>TELHAS DE BARRO COZIDO - PAULISTA</t>
  </si>
  <si>
    <t>DEMOLIÇÃO DE TELHAS DE BARRO COZIDO OU VIDRO EM GERAL</t>
  </si>
  <si>
    <t>DEMOLIÇÃO DE TELHAS EM GERAL, EXCLUSIVE TELHAS DE BARRO COZIDO E VIDRO</t>
  </si>
  <si>
    <t>RETIRADA PARCIAL DE MADEIRAMENTO DE TELHADO - RIPAS</t>
  </si>
  <si>
    <t>RETIRADA PARCIAL DE MADEIRAMENTO DE TELHADO - CAIBROS</t>
  </si>
  <si>
    <t>RETIRADA PARCIAL DE MADEIRAMENTO DE TELHADO - VIGAS</t>
  </si>
  <si>
    <t>REVISÃO GERAL DE TELHADOS DE BARRO, INCLUSIVE TOMADA DE GOTEIRA</t>
  </si>
  <si>
    <t>REVISÃO, ESCOVAÇÃO, INCLUSIVE  TOMADA DE GOTEIRAS DE TELHADOS EM GERAL, EXCLUSIVE PARA TELHAS DE BARRO COZIDO OU VIDRO</t>
  </si>
  <si>
    <t>MADEIRAMENTO DE TELHADO, PADRÃO PEROBA - RIPAS 1,5X5CM</t>
  </si>
  <si>
    <t>MADEIRAMENTO DE TELHADO, PADRÃO PEROBA - CAIBROS 5X6CM</t>
  </si>
  <si>
    <t>MADEIRAMENTO DE TELHADO, PADRÃO PEROBA - VIGAS 6X12CM</t>
  </si>
  <si>
    <t>Telhado: 254,70x0,30 (30%)= 76,40m²</t>
  </si>
  <si>
    <t>Telhado: 40,65x0,30 (30%)= 12,20m²</t>
  </si>
  <si>
    <t>Ver itens 06.50.20 e 06.50.25 + 30% de empolamento= 11,52m³</t>
  </si>
  <si>
    <t>Revisão de madeiramento= 15,00m</t>
  </si>
  <si>
    <t>Revisão de madeiramento= 25,00m</t>
  </si>
  <si>
    <t>Revisão de madeiramento= 10,00m</t>
  </si>
  <si>
    <t>Telhado: 40,65x0,70 (70%)= 28,45m²</t>
  </si>
  <si>
    <t>Telhado: 254,70x0,70 (70%)= 178,30m²</t>
  </si>
  <si>
    <t>Piso: 41,35 (cerâmico) + 44,15 (cimentado)= 85,50m²</t>
  </si>
  <si>
    <t>Ver item 13.50.05 x 0,03 + 30% de empolamento= 3,33m³</t>
  </si>
  <si>
    <t>CIMENTADO COMUM, DESEMPENADO - ESPESSURA 20MM</t>
  </si>
  <si>
    <t>Piso: 44,15m²</t>
  </si>
  <si>
    <t>17 - RAMPA DE ACESSO</t>
  </si>
  <si>
    <t>CORTE E CARREGAMENTO PARA BOTA-FORA, INCLUSIVE TRANSPORTE ATÉ 1KM</t>
  </si>
  <si>
    <t>TRANSPORTE DE TERRA POR CAMINHÃO BASCULANTE, A PARTIR DE 1KM</t>
  </si>
  <si>
    <t>M3XKM</t>
  </si>
  <si>
    <t>Rampa: 8,15x3,00x2,25= 55,00m³</t>
  </si>
  <si>
    <t>Ver item 01.03.03 x 10km= 550,00m³xkm</t>
  </si>
  <si>
    <t>DEMOLIÇÃO DE CONCRETO SIMPLES</t>
  </si>
  <si>
    <t>Muretas da rampa antiga= 29,70x1,50x0,15= 6,70m³</t>
  </si>
  <si>
    <t>Pisos da rampa antiga= (14,85x2)x1,50x0,10= 4,45m³</t>
  </si>
  <si>
    <t>Ver itens 04.50.04 e 13.50.01 + 30% de empolamento= 14,50m³</t>
  </si>
  <si>
    <t>FV.14 - MURETA DE ARRIMO EM BLOCOS DE CONCRETO H=1,00M - CHAPISCADO</t>
  </si>
  <si>
    <t>MURO DE ARRIMO H=2,50M, COM DRENAGEM</t>
  </si>
  <si>
    <t>Contenção para rampa: 23,00+3,00+21,50+21,50= 69,00m</t>
  </si>
  <si>
    <t>Contenção para rampa= 1,50m</t>
  </si>
  <si>
    <t>LASTRO DE BRITA</t>
  </si>
  <si>
    <t>Piso da rampa: (23,00x2)x1,50x0,05= 3,45m³</t>
  </si>
  <si>
    <t>CONCRETO DESEMPENADO E RIPADO (PMSP-DL.1009/47), 335KG CIM/M3 - 7CM</t>
  </si>
  <si>
    <t>Piso da rampa: (23,00x2)x1,50= 69,00m²</t>
  </si>
  <si>
    <t>DP.04 - CORRIMÃO EM TUBO GALVANIZADO</t>
  </si>
  <si>
    <t>Guarda corpo: 5,05+13,50+21,50+23,00= 63,05m</t>
  </si>
  <si>
    <t>Corrimão: 3,00+21,50= 24,50m</t>
  </si>
  <si>
    <t>Parede: 55,05 x 1,90 + 6,90x4,90 - 13,00 + [(11,15+28,30) x 2,50x 2 faces do muro] = 332,65m²</t>
  </si>
  <si>
    <t>TINTA ACRÍLICA - CONCRETO OU REBOCO SEM MASSA CORRIDA</t>
  </si>
  <si>
    <t>Muretas de contenção: 23,00x0,75 + 3,00x1,50 + 21,50x0,75x2 + 1,50x3,00= 58,50m²</t>
  </si>
  <si>
    <t>DP.05 - CORRIMÃO EM TUBO GALVANIZADO COM GUARDA CORPO</t>
  </si>
  <si>
    <t>Ver item 17.05.25 x 1,50= 94,58m²</t>
  </si>
  <si>
    <r>
      <t xml:space="preserve">OBRA: </t>
    </r>
    <r>
      <rPr>
        <sz val="12"/>
        <rFont val="Arial"/>
        <family val="2"/>
      </rPr>
      <t>Reforma da CEI Dr Oliveira Laet</t>
    </r>
  </si>
  <si>
    <t>18 - INSTALAÇÕES ELÉTRICAS</t>
  </si>
  <si>
    <t>RETIRADA DE LUMINÁRIA INTERNA PARA LÂMPADA FLUORESCENTE</t>
  </si>
  <si>
    <t>RECOLOCAÇÃO DE LUMINÁRIA INTERNA PARA LÂMPADA FLUORESCENTE</t>
  </si>
  <si>
    <t>REATOR DUPLO PARA LÂMPADA FLUORESCENTE PARTIDA RÁPIDA, ALTO F.POTÊNCIA 110-220V/2X40W</t>
  </si>
  <si>
    <t>Substituição de reator= 6unid</t>
  </si>
  <si>
    <t>LÂMPADA FLUORESCENTE - 40W</t>
  </si>
  <si>
    <t>Substituição= 10unid</t>
  </si>
  <si>
    <t>REMOÇÃO DE CABO EMBUTIDO - ATÉ 16MM2</t>
  </si>
  <si>
    <t>Fiação danificada= 50,00m</t>
  </si>
  <si>
    <t>Fiação danificada= 70,00m</t>
  </si>
  <si>
    <t>CABO 2,50MM2 - ISOLAMENTO PARA 0,7KV - CLASSE 4 - FLEXÍVEL</t>
  </si>
  <si>
    <t>CABO 4,00MM2 - ISOLAMENTO PARA 0,7KV - CLASSE 4 - FLEXÍVEL</t>
  </si>
  <si>
    <t>Fiação danificada= 20,00m</t>
  </si>
  <si>
    <t>19 - INSTALAÇÕES HIDRÁULICAS</t>
  </si>
  <si>
    <t>RETIRADA DE APARELHOS SANITÁRIOS, INCLUSIVE ACESSÓRIOS</t>
  </si>
  <si>
    <t>RECOLOCAÇÃO DE APARELHOS SANITÁRIOS, INCLUSIVE ACESSÓRIOS</t>
  </si>
  <si>
    <t>Desentupimento= 3unid</t>
  </si>
  <si>
    <t>DESENTUPIMENTO DE RAMAIS DE ESGOTO OU ÁGUAS PLUVIAIS</t>
  </si>
  <si>
    <t>Desentupimento= 10,00m</t>
  </si>
  <si>
    <t>Obra: 312,00m²</t>
  </si>
  <si>
    <t xml:space="preserve"> EXECUÇÃO DE ALMOXARIFADO EM CANTEIRO DE OBRA EM CHAPA DE MADEIRA COMPENSADA, INCLUSO PRATELEIRAS. AF_02/201</t>
  </si>
  <si>
    <t>Canteiro:4,00x4,00= 16,00m²</t>
  </si>
  <si>
    <t>1 - ALVENARIAS E REVESTIMENTOS DE PAREDE</t>
  </si>
  <si>
    <t>2 - REVESTIMENTOS DE FORRO E DE PISO</t>
  </si>
  <si>
    <t>3 - COBERTURA</t>
  </si>
  <si>
    <t>4 - ESQUADRIAS METÁLICAS E DE MADEIRA</t>
  </si>
  <si>
    <t>5 - INSTALAÇÕES ELÉTRICAS</t>
  </si>
  <si>
    <t>6 - INSTALAÇÕES HIDRÁULICAS</t>
  </si>
  <si>
    <t>7 - VIDROS</t>
  </si>
  <si>
    <t>8 - PINTURAS</t>
  </si>
  <si>
    <t>9 - SERVIÇOS COMPLEMENTARES</t>
  </si>
  <si>
    <t>01.01.07</t>
  </si>
  <si>
    <r>
      <rPr>
        <b/>
        <sz val="10"/>
        <rFont val="Arial"/>
        <family val="2"/>
      </rPr>
      <t>Obra:</t>
    </r>
    <r>
      <rPr>
        <sz val="10"/>
        <rFont val="Arial"/>
        <family val="2"/>
      </rPr>
      <t xml:space="preserve"> Reforma do Anexo CEI Analivia Pedro</t>
    </r>
  </si>
  <si>
    <t>ESTRUTURA DE MADEIRA, PONTALETADA, PARA TELHAS ONDULADAS CA/AL/PL/AG</t>
  </si>
  <si>
    <t>SINAP</t>
  </si>
  <si>
    <t>HV.13 - ABRIGO PARA GÁS EM BLOCOS DE CONCRETO APARENTE PARA 2 CILINDROS</t>
  </si>
  <si>
    <t>PP.36 - PORTA EM FERRO PERFILADO COM TELA PARA ABRIGO DE GÁS</t>
  </si>
  <si>
    <t>HD.11 - INSTALAÇÃO PARA 2 CILINDROS GLP 45 KG, EXCLUSIVE ABRIGO</t>
  </si>
  <si>
    <t>UN</t>
  </si>
  <si>
    <t>PINTURA EPOXI, DUAS DEMAOS-PISO DE TODAS AS SALAS (PISOS)</t>
  </si>
  <si>
    <t>FORRO DE GESSO COMUM - PLACA CONVENCIONAL (FORNECIMENTO E INSTALAÇÃO)</t>
  </si>
  <si>
    <t>CUBA DUPLA DE AÇO INOXIDÁVEL CHAPA 20 - 1020X400X200MM</t>
  </si>
  <si>
    <t>TORNEIRA DE PRESSÃO PARA PIA, COM CORPO LONGO E AERADOR - 3/4"</t>
  </si>
  <si>
    <t>CHUVEIRO DUCHA MODELO JET-SET METÁLICA OU SIMILAR</t>
  </si>
  <si>
    <t>TAMPO PARA BANCADA ÚMIDA - GRANITO CINZA ANDORINHA - ESPESSURA 2CM</t>
  </si>
  <si>
    <t>CUBA SIMPLES DE AÇO INOXIDÁVEL CHAPA 20 - 560X335X150MM</t>
  </si>
  <si>
    <t>POLIMENTO DE PISO DE GRANILITE OU ARGAMASSA DE ALTA RESISTÊNCIA</t>
  </si>
  <si>
    <t>RESINA POLIURETANO PARA PISO GRANILITE</t>
  </si>
  <si>
    <t>PASSEIO DE CONCRETO ARMADO, FCK=30MPA, INCLUINDO PREPARO DA CAIXA E LASTRO DE BRITA</t>
  </si>
  <si>
    <t>ESTRUTURA COM TESOURAS DE MADEIRA PARA TELHAS ONDULADAS CA/AL/PL - VÃOS 7,01 À 10,00M</t>
  </si>
  <si>
    <t>CUMEEIRA PARA TELHA ONDULADA (CRFS, PVC RÍGIDO E POLIÉSTER), TRAPEZOIDAL E GRECA (PVC RÍGIDO E POLIÉSTER)</t>
  </si>
  <si>
    <t>ANEXO II - Modelo de Planilha de preços unitários para apresentação da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</si>
</sst>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\.00\.00"/>
    <numFmt numFmtId="165" formatCode="mm/yy"/>
    <numFmt numFmtId="166" formatCode="00\.00\.000"/>
    <numFmt numFmtId="167" formatCode="_(* #,##0.00_);_(* \(#,##0.00\);_(* \-??_);_(@_)"/>
    <numFmt numFmtId="168" formatCode="mmmm/yy"/>
    <numFmt numFmtId="169" formatCode="&quot;R$&quot;\ #,##0.00"/>
  </numFmts>
  <fonts count="28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27" fillId="0" borderId="0"/>
    <xf numFmtId="0" fontId="26" fillId="23" borderId="4" applyNumberForma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167" fontId="26" fillId="0" borderId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10" xfId="0" applyFont="1" applyBorder="1" applyAlignment="1" applyProtection="1">
      <alignment horizontal="center" vertical="center"/>
    </xf>
    <xf numFmtId="0" fontId="23" fillId="0" borderId="10" xfId="0" applyFont="1" applyBorder="1" applyAlignment="1">
      <alignment horizontal="center" vertical="center"/>
    </xf>
    <xf numFmtId="164" fontId="22" fillId="0" borderId="0" xfId="0" applyNumberFormat="1" applyFont="1" applyAlignment="1">
      <alignment vertical="center"/>
    </xf>
    <xf numFmtId="0" fontId="22" fillId="0" borderId="0" xfId="0" applyFont="1" applyAlignment="1" applyProtection="1">
      <alignment horizontal="lef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5" fontId="21" fillId="24" borderId="0" xfId="0" applyNumberFormat="1" applyFont="1" applyFill="1" applyBorder="1" applyAlignment="1">
      <alignment horizontal="right" vertical="center"/>
    </xf>
    <xf numFmtId="49" fontId="21" fillId="0" borderId="0" xfId="0" applyNumberFormat="1" applyFont="1" applyFill="1" applyAlignment="1" applyProtection="1">
      <alignment horizontal="center" vertical="center"/>
    </xf>
    <xf numFmtId="164" fontId="21" fillId="0" borderId="11" xfId="0" applyNumberFormat="1" applyFont="1" applyBorder="1" applyAlignment="1">
      <alignment horizontal="left" vertical="center"/>
    </xf>
    <xf numFmtId="2" fontId="21" fillId="0" borderId="12" xfId="0" applyNumberFormat="1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right" vertical="center"/>
    </xf>
    <xf numFmtId="164" fontId="21" fillId="0" borderId="13" xfId="0" applyNumberFormat="1" applyFont="1" applyBorder="1" applyAlignment="1">
      <alignment horizontal="left" vertical="center"/>
    </xf>
    <xf numFmtId="166" fontId="21" fillId="0" borderId="10" xfId="0" applyNumberFormat="1" applyFont="1" applyBorder="1" applyAlignment="1">
      <alignment horizontal="left" vertical="center"/>
    </xf>
    <xf numFmtId="0" fontId="21" fillId="0" borderId="10" xfId="0" applyFont="1" applyBorder="1" applyAlignment="1">
      <alignment horizontal="right" vertical="center"/>
    </xf>
    <xf numFmtId="164" fontId="22" fillId="0" borderId="14" xfId="0" applyNumberFormat="1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4" fillId="0" borderId="0" xfId="0" applyFont="1" applyAlignment="1">
      <alignment vertical="center"/>
    </xf>
    <xf numFmtId="4" fontId="26" fillId="0" borderId="15" xfId="43" applyNumberFormat="1" applyFont="1" applyFill="1" applyBorder="1" applyAlignment="1" applyProtection="1">
      <alignment horizontal="center" vertical="center"/>
    </xf>
    <xf numFmtId="0" fontId="26" fillId="0" borderId="0" xfId="0" applyFont="1" applyAlignment="1">
      <alignment vertical="center"/>
    </xf>
    <xf numFmtId="166" fontId="22" fillId="0" borderId="10" xfId="0" applyNumberFormat="1" applyFont="1" applyBorder="1" applyAlignment="1">
      <alignment horizontal="left" vertical="center"/>
    </xf>
    <xf numFmtId="2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26" fillId="0" borderId="0" xfId="0" applyNumberFormat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left" vertical="center" wrapText="1"/>
    </xf>
    <xf numFmtId="4" fontId="0" fillId="0" borderId="22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left" vertical="center" wrapText="1"/>
    </xf>
    <xf numFmtId="4" fontId="20" fillId="0" borderId="24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4" fontId="20" fillId="0" borderId="0" xfId="0" applyNumberFormat="1" applyFont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4" fontId="20" fillId="0" borderId="25" xfId="0" applyNumberFormat="1" applyFon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4" fontId="26" fillId="0" borderId="28" xfId="43" applyNumberFormat="1" applyFont="1" applyFill="1" applyBorder="1" applyAlignment="1" applyProtection="1">
      <alignment horizontal="center" vertical="center"/>
    </xf>
    <xf numFmtId="0" fontId="20" fillId="0" borderId="29" xfId="0" applyFont="1" applyBorder="1" applyAlignment="1">
      <alignment horizontal="center" vertical="center"/>
    </xf>
    <xf numFmtId="164" fontId="20" fillId="0" borderId="25" xfId="0" applyNumberFormat="1" applyFont="1" applyBorder="1" applyAlignment="1">
      <alignment horizontal="center" vertical="center"/>
    </xf>
    <xf numFmtId="2" fontId="20" fillId="0" borderId="25" xfId="0" applyNumberFormat="1" applyFont="1" applyBorder="1" applyAlignment="1">
      <alignment horizontal="left" vertical="center" wrapText="1"/>
    </xf>
    <xf numFmtId="2" fontId="20" fillId="0" borderId="25" xfId="0" applyNumberFormat="1" applyFont="1" applyBorder="1" applyAlignment="1">
      <alignment horizontal="center" vertical="center" wrapText="1"/>
    </xf>
    <xf numFmtId="4" fontId="20" fillId="0" borderId="25" xfId="0" applyNumberFormat="1" applyFont="1" applyBorder="1" applyAlignment="1">
      <alignment horizontal="right" vertical="center"/>
    </xf>
    <xf numFmtId="168" fontId="0" fillId="0" borderId="0" xfId="0" applyNumberFormat="1" applyAlignment="1">
      <alignment horizontal="center" vertical="center"/>
    </xf>
    <xf numFmtId="2" fontId="0" fillId="0" borderId="16" xfId="0" quotePrefix="1" applyNumberFormat="1" applyBorder="1" applyAlignment="1">
      <alignment horizontal="center" vertical="center"/>
    </xf>
    <xf numFmtId="164" fontId="20" fillId="0" borderId="22" xfId="0" applyNumberFormat="1" applyFont="1" applyBorder="1" applyAlignment="1">
      <alignment horizontal="center" vertical="center"/>
    </xf>
    <xf numFmtId="2" fontId="20" fillId="0" borderId="22" xfId="0" applyNumberFormat="1" applyFont="1" applyBorder="1" applyAlignment="1">
      <alignment horizontal="left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4" fontId="20" fillId="0" borderId="22" xfId="0" applyNumberFormat="1" applyFont="1" applyBorder="1" applyAlignment="1">
      <alignment horizontal="center" vertical="center"/>
    </xf>
    <xf numFmtId="4" fontId="20" fillId="0" borderId="22" xfId="0" applyNumberFormat="1" applyFont="1" applyBorder="1" applyAlignment="1">
      <alignment horizontal="right" vertical="center"/>
    </xf>
    <xf numFmtId="4" fontId="20" fillId="0" borderId="23" xfId="0" applyNumberFormat="1" applyFont="1" applyBorder="1" applyAlignment="1">
      <alignment horizontal="center" vertical="center"/>
    </xf>
    <xf numFmtId="167" fontId="0" fillId="0" borderId="22" xfId="43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167" fontId="26" fillId="0" borderId="22" xfId="43" applyBorder="1" applyAlignment="1">
      <alignment vertical="center" wrapText="1"/>
    </xf>
    <xf numFmtId="4" fontId="20" fillId="0" borderId="0" xfId="0" applyNumberFormat="1" applyFont="1" applyAlignment="1">
      <alignment vertical="center"/>
    </xf>
    <xf numFmtId="2" fontId="0" fillId="0" borderId="22" xfId="0" applyNumberFormat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 vertical="center" wrapText="1"/>
    </xf>
    <xf numFmtId="0" fontId="0" fillId="0" borderId="46" xfId="0" applyBorder="1" applyAlignment="1">
      <alignment vertical="center"/>
    </xf>
    <xf numFmtId="1" fontId="0" fillId="0" borderId="22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 wrapText="1"/>
    </xf>
    <xf numFmtId="167" fontId="26" fillId="0" borderId="0" xfId="43" applyBorder="1" applyAlignment="1">
      <alignment vertical="center" wrapText="1"/>
    </xf>
    <xf numFmtId="167" fontId="26" fillId="0" borderId="22" xfId="43" applyBorder="1" applyAlignment="1">
      <alignment horizontal="center" vertical="center" wrapText="1"/>
    </xf>
    <xf numFmtId="164" fontId="0" fillId="0" borderId="45" xfId="0" applyNumberFormat="1" applyBorder="1" applyAlignment="1">
      <alignment horizontal="center" vertical="center"/>
    </xf>
    <xf numFmtId="164" fontId="0" fillId="0" borderId="47" xfId="0" applyNumberFormat="1" applyBorder="1" applyAlignment="1">
      <alignment horizontal="center" vertical="center"/>
    </xf>
    <xf numFmtId="169" fontId="20" fillId="0" borderId="0" xfId="0" applyNumberFormat="1" applyFont="1" applyAlignment="1">
      <alignment vertical="center"/>
    </xf>
    <xf numFmtId="164" fontId="18" fillId="0" borderId="36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8" fillId="0" borderId="37" xfId="0" applyFont="1" applyBorder="1" applyAlignment="1">
      <alignment horizontal="left"/>
    </xf>
    <xf numFmtId="0" fontId="21" fillId="0" borderId="38" xfId="0" applyFont="1" applyBorder="1" applyAlignment="1">
      <alignment horizontal="center" vertical="center"/>
    </xf>
    <xf numFmtId="0" fontId="21" fillId="0" borderId="38" xfId="0" applyFont="1" applyBorder="1" applyAlignment="1">
      <alignment horizontal="left" vertical="center"/>
    </xf>
    <xf numFmtId="165" fontId="21" fillId="24" borderId="39" xfId="0" applyNumberFormat="1" applyFont="1" applyFill="1" applyBorder="1" applyAlignment="1">
      <alignment horizontal="left" vertical="center"/>
    </xf>
    <xf numFmtId="2" fontId="20" fillId="0" borderId="30" xfId="0" quotePrefix="1" applyNumberFormat="1" applyFont="1" applyBorder="1" applyAlignment="1">
      <alignment horizontal="left" vertical="center"/>
    </xf>
    <xf numFmtId="2" fontId="20" fillId="0" borderId="31" xfId="0" quotePrefix="1" applyNumberFormat="1" applyFont="1" applyBorder="1" applyAlignment="1">
      <alignment horizontal="left" vertical="center"/>
    </xf>
    <xf numFmtId="2" fontId="20" fillId="0" borderId="32" xfId="0" quotePrefix="1" applyNumberFormat="1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165" fontId="22" fillId="0" borderId="10" xfId="0" applyNumberFormat="1" applyFont="1" applyBorder="1" applyAlignment="1">
      <alignment horizontal="center" vertical="center"/>
    </xf>
    <xf numFmtId="165" fontId="22" fillId="0" borderId="41" xfId="0" applyNumberFormat="1" applyFont="1" applyBorder="1" applyAlignment="1">
      <alignment horizontal="center" vertical="center"/>
    </xf>
    <xf numFmtId="164" fontId="25" fillId="0" borderId="42" xfId="0" applyNumberFormat="1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2" fontId="0" fillId="0" borderId="30" xfId="0" applyNumberFormat="1" applyBorder="1" applyAlignment="1">
      <alignment horizontal="right" vertical="center"/>
    </xf>
    <xf numFmtId="2" fontId="26" fillId="0" borderId="31" xfId="0" applyNumberFormat="1" applyFont="1" applyBorder="1" applyAlignment="1">
      <alignment horizontal="right" vertical="center"/>
    </xf>
    <xf numFmtId="2" fontId="26" fillId="0" borderId="32" xfId="0" applyNumberFormat="1" applyFont="1" applyBorder="1" applyAlignment="1">
      <alignment horizontal="right" vertical="center"/>
    </xf>
    <xf numFmtId="2" fontId="0" fillId="0" borderId="30" xfId="0" applyNumberFormat="1" applyBorder="1" applyAlignment="1">
      <alignment horizontal="left" vertical="center"/>
    </xf>
    <xf numFmtId="2" fontId="26" fillId="0" borderId="31" xfId="0" applyNumberFormat="1" applyFont="1" applyBorder="1" applyAlignment="1">
      <alignment horizontal="left" vertical="center"/>
    </xf>
    <xf numFmtId="2" fontId="26" fillId="0" borderId="32" xfId="0" applyNumberFormat="1" applyFont="1" applyBorder="1" applyAlignment="1">
      <alignment horizontal="left" vertical="center"/>
    </xf>
    <xf numFmtId="2" fontId="20" fillId="0" borderId="30" xfId="0" applyNumberFormat="1" applyFont="1" applyBorder="1" applyAlignment="1">
      <alignment horizontal="left" vertical="center"/>
    </xf>
    <xf numFmtId="2" fontId="0" fillId="0" borderId="31" xfId="0" applyNumberFormat="1" applyBorder="1" applyAlignment="1">
      <alignment horizontal="right" vertical="center"/>
    </xf>
    <xf numFmtId="2" fontId="0" fillId="0" borderId="32" xfId="0" applyNumberFormat="1" applyBorder="1" applyAlignment="1">
      <alignment horizontal="right" vertical="center"/>
    </xf>
    <xf numFmtId="2" fontId="0" fillId="0" borderId="31" xfId="0" applyNumberFormat="1" applyBorder="1" applyAlignment="1">
      <alignment horizontal="left" vertical="center"/>
    </xf>
    <xf numFmtId="2" fontId="0" fillId="0" borderId="32" xfId="0" applyNumberFormat="1" applyBorder="1" applyAlignment="1">
      <alignment horizontal="left" vertical="center"/>
    </xf>
    <xf numFmtId="2" fontId="0" fillId="0" borderId="33" xfId="0" applyNumberFormat="1" applyBorder="1" applyAlignment="1">
      <alignment horizontal="left" vertical="center"/>
    </xf>
    <xf numFmtId="2" fontId="26" fillId="0" borderId="34" xfId="0" applyNumberFormat="1" applyFont="1" applyBorder="1" applyAlignment="1">
      <alignment horizontal="left" vertical="center"/>
    </xf>
    <xf numFmtId="2" fontId="26" fillId="0" borderId="35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44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rmal 2" xfId="32"/>
    <cellStyle name="Nota" xfId="33" builtinId="10" customBuiltin="1"/>
    <cellStyle name="Saída" xfId="34" builtinId="21" customBuiltin="1"/>
    <cellStyle name="Texto de Aviso" xfId="35" builtinId="11" customBuiltin="1"/>
    <cellStyle name="Texto Explicativo" xfId="36" builtinId="53" customBuiltin="1"/>
    <cellStyle name="Título 1" xfId="37" builtinId="16" customBuiltin="1"/>
    <cellStyle name="Título 1 1" xfId="38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  <cellStyle name="Vírgula" xfId="4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57150</xdr:rowOff>
    </xdr:from>
    <xdr:to>
      <xdr:col>2</xdr:col>
      <xdr:colOff>428625</xdr:colOff>
      <xdr:row>3</xdr:row>
      <xdr:rowOff>171450</xdr:rowOff>
    </xdr:to>
    <xdr:pic>
      <xdr:nvPicPr>
        <xdr:cNvPr id="2025" name="Imagem 2" descr="Logo - Ferraz.jpg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19075"/>
          <a:ext cx="11144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123825</xdr:rowOff>
    </xdr:from>
    <xdr:to>
      <xdr:col>2</xdr:col>
      <xdr:colOff>133350</xdr:colOff>
      <xdr:row>6</xdr:row>
      <xdr:rowOff>66675</xdr:rowOff>
    </xdr:to>
    <xdr:pic>
      <xdr:nvPicPr>
        <xdr:cNvPr id="5676" name="Imagem 2" descr="Logo - Ferraz.jpg">
          <a:extLst>
            <a:ext uri="{FF2B5EF4-FFF2-40B4-BE49-F238E27FC236}">
              <a16:creationId xmlns:a16="http://schemas.microsoft.com/office/drawing/2014/main" id="{00000000-0008-0000-0100-00002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285750"/>
          <a:ext cx="752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Educa&#231;&#227;o\SIURB-2018\Comp%20Custos%20Unit_%20EDIF%20SEM%20Des%20JAN%20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duca&#231;&#227;o\SIURB-2018\Comp%20Custos%20Unit_%20EDIF%20SEM%20Des%20JAN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CustosUnit EDIF SD Jan18"/>
    </sheetNames>
    <sheetDataSet>
      <sheetData sheetId="0">
        <row r="1266">
          <cell r="A1266">
            <v>50340</v>
          </cell>
        </row>
        <row r="8026">
          <cell r="A8026">
            <v>101357</v>
          </cell>
        </row>
        <row r="8083">
          <cell r="A8083">
            <v>101408</v>
          </cell>
        </row>
        <row r="8182">
          <cell r="A8182">
            <v>101442</v>
          </cell>
        </row>
        <row r="8216">
          <cell r="A8216">
            <v>101475</v>
          </cell>
        </row>
        <row r="8636">
          <cell r="A8636">
            <v>120140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CustosUnit EDIF SD Jan18"/>
    </sheetNames>
    <sheetDataSet>
      <sheetData sheetId="0">
        <row r="1318">
          <cell r="A1318">
            <v>60113</v>
          </cell>
        </row>
        <row r="1329">
          <cell r="A1329">
            <v>60116</v>
          </cell>
        </row>
        <row r="1430">
          <cell r="A1430">
            <v>60255</v>
          </cell>
        </row>
        <row r="6870">
          <cell r="A6870">
            <v>100760</v>
          </cell>
        </row>
        <row r="7998">
          <cell r="A7998">
            <v>101351</v>
          </cell>
        </row>
        <row r="9048">
          <cell r="A9048">
            <v>138061</v>
          </cell>
        </row>
        <row r="9060">
          <cell r="A9060">
            <v>138072</v>
          </cell>
        </row>
        <row r="9971">
          <cell r="A9971">
            <v>170245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15"/>
  <sheetViews>
    <sheetView showGridLines="0" showZeros="0" zoomScale="85" zoomScaleNormal="85" zoomScaleSheetLayoutView="75" workbookViewId="0">
      <selection activeCell="C12" sqref="C12:G12"/>
    </sheetView>
  </sheetViews>
  <sheetFormatPr defaultColWidth="11.44140625" defaultRowHeight="13.2" x14ac:dyDescent="0.25"/>
  <cols>
    <col min="1" max="1" width="3.33203125" style="1" customWidth="1"/>
    <col min="2" max="2" width="13.44140625" style="2" customWidth="1"/>
    <col min="3" max="3" width="9.44140625" style="1" customWidth="1"/>
    <col min="4" max="4" width="16.6640625" style="1" customWidth="1"/>
    <col min="5" max="6" width="15.6640625" style="1" customWidth="1"/>
    <col min="7" max="7" width="55.109375" style="1" customWidth="1"/>
    <col min="8" max="8" width="8.88671875" style="1" customWidth="1"/>
    <col min="9" max="9" width="16.109375" style="1" customWidth="1"/>
    <col min="10" max="10" width="8.88671875" style="3" customWidth="1"/>
    <col min="11" max="16384" width="11.44140625" style="1"/>
  </cols>
  <sheetData>
    <row r="2" spans="1:13" s="4" customFormat="1" ht="62.25" customHeight="1" x14ac:dyDescent="0.3">
      <c r="B2" s="85"/>
      <c r="C2" s="85"/>
      <c r="D2" s="86" t="s">
        <v>10</v>
      </c>
      <c r="E2" s="87"/>
      <c r="F2" s="87"/>
      <c r="G2" s="88"/>
      <c r="H2" s="88"/>
      <c r="I2" s="88"/>
      <c r="J2" s="5"/>
    </row>
    <row r="3" spans="1:13" s="6" customFormat="1" ht="15.75" customHeight="1" x14ac:dyDescent="0.25">
      <c r="B3" s="85"/>
      <c r="C3" s="85"/>
      <c r="D3" s="89"/>
      <c r="E3" s="89"/>
      <c r="F3" s="89"/>
      <c r="G3" s="90" t="s">
        <v>11</v>
      </c>
      <c r="H3" s="90"/>
      <c r="I3" s="90"/>
      <c r="J3" s="5"/>
    </row>
    <row r="4" spans="1:13" s="7" customFormat="1" ht="15.6" x14ac:dyDescent="0.25">
      <c r="B4" s="85"/>
      <c r="C4" s="85"/>
      <c r="D4" s="8"/>
      <c r="E4" s="9"/>
      <c r="F4" s="9"/>
      <c r="G4" s="91" t="s">
        <v>26</v>
      </c>
      <c r="H4" s="91"/>
      <c r="I4" s="91"/>
      <c r="J4" s="3"/>
    </row>
    <row r="5" spans="1:13" s="7" customFormat="1" ht="21" customHeight="1" x14ac:dyDescent="0.25">
      <c r="B5" s="10"/>
      <c r="D5" s="11"/>
      <c r="E5" s="12" t="s">
        <v>6</v>
      </c>
      <c r="F5" s="13"/>
      <c r="G5" s="14"/>
      <c r="H5" s="14"/>
      <c r="I5" s="15"/>
      <c r="J5" s="3"/>
    </row>
    <row r="6" spans="1:13" ht="18" customHeight="1" x14ac:dyDescent="0.25">
      <c r="B6" s="16" t="s">
        <v>274</v>
      </c>
      <c r="C6" s="17"/>
      <c r="D6" s="17"/>
      <c r="E6" s="17"/>
      <c r="F6" s="18"/>
      <c r="G6" s="19" t="s">
        <v>7</v>
      </c>
      <c r="H6" s="95" t="s">
        <v>9</v>
      </c>
      <c r="I6" s="96"/>
      <c r="M6"/>
    </row>
    <row r="7" spans="1:13" ht="18" customHeight="1" x14ac:dyDescent="0.25">
      <c r="B7" s="20" t="s">
        <v>0</v>
      </c>
      <c r="C7" s="28"/>
      <c r="D7" s="21"/>
      <c r="E7" s="21"/>
      <c r="F7" s="21"/>
      <c r="G7" s="22" t="s">
        <v>1</v>
      </c>
      <c r="H7" s="97" t="s">
        <v>8</v>
      </c>
      <c r="I7" s="98"/>
    </row>
    <row r="8" spans="1:13" ht="8.25" customHeight="1" x14ac:dyDescent="0.25">
      <c r="B8" s="23"/>
      <c r="C8" s="24"/>
      <c r="D8" s="24"/>
      <c r="E8" s="24"/>
      <c r="F8" s="24"/>
      <c r="G8" s="24"/>
      <c r="H8" s="24"/>
      <c r="I8" s="24"/>
    </row>
    <row r="9" spans="1:13" s="25" customFormat="1" ht="15" customHeight="1" x14ac:dyDescent="0.25">
      <c r="B9" s="99" t="s">
        <v>2</v>
      </c>
      <c r="C9" s="100" t="s">
        <v>3</v>
      </c>
      <c r="D9" s="100"/>
      <c r="E9" s="100"/>
      <c r="F9" s="100"/>
      <c r="G9" s="100"/>
      <c r="H9" s="100" t="s">
        <v>4</v>
      </c>
      <c r="I9" s="101" t="s">
        <v>5</v>
      </c>
      <c r="J9" s="3"/>
    </row>
    <row r="10" spans="1:13" s="25" customFormat="1" ht="15" customHeight="1" x14ac:dyDescent="0.25">
      <c r="B10" s="99"/>
      <c r="C10" s="100"/>
      <c r="D10" s="100"/>
      <c r="E10" s="100"/>
      <c r="F10" s="100"/>
      <c r="G10" s="100"/>
      <c r="H10" s="100"/>
      <c r="I10" s="101"/>
      <c r="J10" s="3"/>
    </row>
    <row r="11" spans="1:13" s="27" customFormat="1" ht="21" customHeight="1" x14ac:dyDescent="0.25">
      <c r="B11" s="30"/>
      <c r="C11" s="92" t="s">
        <v>29</v>
      </c>
      <c r="D11" s="93"/>
      <c r="E11" s="93"/>
      <c r="F11" s="93"/>
      <c r="G11" s="94"/>
      <c r="H11" s="29"/>
      <c r="I11" s="26"/>
      <c r="L11" s="27">
        <f t="shared" ref="L11:L38" si="0">K11*I11</f>
        <v>0</v>
      </c>
      <c r="M11" s="32">
        <f t="shared" ref="M11:M38" si="1">B11</f>
        <v>0</v>
      </c>
    </row>
    <row r="12" spans="1:13" s="27" customFormat="1" ht="21" customHeight="1" x14ac:dyDescent="0.25">
      <c r="A12" s="3"/>
      <c r="B12" s="30">
        <v>115005</v>
      </c>
      <c r="C12" s="105" t="s">
        <v>36</v>
      </c>
      <c r="D12" s="106"/>
      <c r="E12" s="106"/>
      <c r="F12" s="106"/>
      <c r="G12" s="107"/>
      <c r="H12" s="29" t="s">
        <v>28</v>
      </c>
      <c r="I12" s="26">
        <v>44.4</v>
      </c>
      <c r="K12" s="27">
        <v>24.46</v>
      </c>
      <c r="L12" s="27">
        <f t="shared" si="0"/>
        <v>1086.0240000000001</v>
      </c>
      <c r="M12" s="32">
        <f t="shared" si="1"/>
        <v>115005</v>
      </c>
    </row>
    <row r="13" spans="1:13" s="27" customFormat="1" ht="21" customHeight="1" x14ac:dyDescent="0.25">
      <c r="A13" s="3"/>
      <c r="B13" s="30"/>
      <c r="C13" s="102" t="s">
        <v>37</v>
      </c>
      <c r="D13" s="103"/>
      <c r="E13" s="103"/>
      <c r="F13" s="103"/>
      <c r="G13" s="104"/>
      <c r="H13" s="29"/>
      <c r="I13" s="26"/>
      <c r="L13" s="27">
        <f t="shared" si="0"/>
        <v>0</v>
      </c>
      <c r="M13" s="32">
        <f t="shared" si="1"/>
        <v>0</v>
      </c>
    </row>
    <row r="14" spans="1:13" s="27" customFormat="1" ht="21" customHeight="1" x14ac:dyDescent="0.25">
      <c r="A14" s="3"/>
      <c r="B14" s="30"/>
      <c r="C14" s="105"/>
      <c r="D14" s="106"/>
      <c r="E14" s="106"/>
      <c r="F14" s="106"/>
      <c r="G14" s="107"/>
      <c r="H14" s="29"/>
      <c r="I14" s="26"/>
      <c r="L14" s="27">
        <f t="shared" si="0"/>
        <v>0</v>
      </c>
      <c r="M14" s="32">
        <f t="shared" si="1"/>
        <v>0</v>
      </c>
    </row>
    <row r="15" spans="1:13" s="27" customFormat="1" ht="21" customHeight="1" x14ac:dyDescent="0.25">
      <c r="A15" s="3"/>
      <c r="B15" s="30">
        <v>135005</v>
      </c>
      <c r="C15" s="105" t="s">
        <v>30</v>
      </c>
      <c r="D15" s="106"/>
      <c r="E15" s="106"/>
      <c r="F15" s="106"/>
      <c r="G15" s="107"/>
      <c r="H15" s="29" t="s">
        <v>28</v>
      </c>
      <c r="I15" s="26">
        <v>12.7</v>
      </c>
      <c r="K15" s="27">
        <v>26.2</v>
      </c>
      <c r="L15" s="27">
        <f t="shared" si="0"/>
        <v>332.73999999999995</v>
      </c>
      <c r="M15" s="32">
        <f t="shared" si="1"/>
        <v>135005</v>
      </c>
    </row>
    <row r="16" spans="1:13" s="27" customFormat="1" ht="21" customHeight="1" x14ac:dyDescent="0.25">
      <c r="A16" s="3"/>
      <c r="B16" s="30"/>
      <c r="C16" s="102" t="s">
        <v>31</v>
      </c>
      <c r="D16" s="103"/>
      <c r="E16" s="103"/>
      <c r="F16" s="103"/>
      <c r="G16" s="104"/>
      <c r="H16" s="29"/>
      <c r="I16" s="26"/>
      <c r="L16" s="27">
        <f t="shared" si="0"/>
        <v>0</v>
      </c>
      <c r="M16" s="32">
        <f t="shared" si="1"/>
        <v>0</v>
      </c>
    </row>
    <row r="17" spans="1:13" s="27" customFormat="1" ht="21" customHeight="1" x14ac:dyDescent="0.25">
      <c r="A17" s="3"/>
      <c r="B17" s="30"/>
      <c r="C17" s="105"/>
      <c r="D17" s="106"/>
      <c r="E17" s="106"/>
      <c r="F17" s="106"/>
      <c r="G17" s="107"/>
      <c r="H17" s="29"/>
      <c r="I17" s="26"/>
      <c r="L17" s="27">
        <f t="shared" si="0"/>
        <v>0</v>
      </c>
      <c r="M17" s="32">
        <f t="shared" si="1"/>
        <v>0</v>
      </c>
    </row>
    <row r="18" spans="1:13" s="27" customFormat="1" ht="21" customHeight="1" x14ac:dyDescent="0.25">
      <c r="A18" s="3"/>
      <c r="B18" s="30">
        <v>45004</v>
      </c>
      <c r="C18" s="105" t="s">
        <v>44</v>
      </c>
      <c r="D18" s="106"/>
      <c r="E18" s="106"/>
      <c r="F18" s="106"/>
      <c r="G18" s="107"/>
      <c r="H18" s="29" t="s">
        <v>27</v>
      </c>
      <c r="I18" s="26">
        <v>0.5</v>
      </c>
      <c r="K18" s="27">
        <v>46.7</v>
      </c>
      <c r="L18" s="27">
        <f t="shared" si="0"/>
        <v>23.35</v>
      </c>
      <c r="M18" s="32">
        <f t="shared" si="1"/>
        <v>45004</v>
      </c>
    </row>
    <row r="19" spans="1:13" s="27" customFormat="1" ht="21" customHeight="1" x14ac:dyDescent="0.25">
      <c r="A19" s="3"/>
      <c r="B19" s="30"/>
      <c r="C19" s="102" t="s">
        <v>45</v>
      </c>
      <c r="D19" s="103"/>
      <c r="E19" s="103"/>
      <c r="F19" s="103"/>
      <c r="G19" s="104"/>
      <c r="H19" s="29"/>
      <c r="I19" s="26"/>
      <c r="L19" s="27">
        <f t="shared" si="0"/>
        <v>0</v>
      </c>
      <c r="M19" s="32">
        <f t="shared" si="1"/>
        <v>0</v>
      </c>
    </row>
    <row r="20" spans="1:13" s="27" customFormat="1" ht="21" customHeight="1" x14ac:dyDescent="0.25">
      <c r="A20" s="3"/>
      <c r="B20" s="30"/>
      <c r="C20" s="105"/>
      <c r="D20" s="106"/>
      <c r="E20" s="106"/>
      <c r="F20" s="106"/>
      <c r="G20" s="107"/>
      <c r="H20" s="29"/>
      <c r="I20" s="26"/>
      <c r="L20" s="27">
        <f t="shared" si="0"/>
        <v>0</v>
      </c>
      <c r="M20" s="32">
        <f t="shared" si="1"/>
        <v>0</v>
      </c>
    </row>
    <row r="21" spans="1:13" s="27" customFormat="1" ht="21" customHeight="1" x14ac:dyDescent="0.25">
      <c r="A21" s="3"/>
      <c r="B21" s="30">
        <v>115003</v>
      </c>
      <c r="C21" s="105" t="s">
        <v>82</v>
      </c>
      <c r="D21" s="106"/>
      <c r="E21" s="106"/>
      <c r="F21" s="106"/>
      <c r="G21" s="107"/>
      <c r="H21" s="29" t="s">
        <v>28</v>
      </c>
      <c r="I21" s="26">
        <v>2</v>
      </c>
      <c r="K21" s="27">
        <v>6.99</v>
      </c>
      <c r="L21" s="27">
        <f t="shared" si="0"/>
        <v>13.98</v>
      </c>
      <c r="M21" s="32">
        <f t="shared" si="1"/>
        <v>115003</v>
      </c>
    </row>
    <row r="22" spans="1:13" s="27" customFormat="1" ht="21" customHeight="1" x14ac:dyDescent="0.25">
      <c r="A22" s="3"/>
      <c r="B22" s="30"/>
      <c r="C22" s="102" t="s">
        <v>83</v>
      </c>
      <c r="D22" s="103"/>
      <c r="E22" s="103"/>
      <c r="F22" s="103"/>
      <c r="G22" s="104"/>
      <c r="H22" s="29"/>
      <c r="I22" s="26"/>
      <c r="L22" s="27">
        <f t="shared" si="0"/>
        <v>0</v>
      </c>
      <c r="M22" s="32">
        <f t="shared" si="1"/>
        <v>0</v>
      </c>
    </row>
    <row r="23" spans="1:13" s="27" customFormat="1" ht="21" customHeight="1" x14ac:dyDescent="0.25">
      <c r="A23" s="3"/>
      <c r="B23" s="30"/>
      <c r="C23" s="105"/>
      <c r="D23" s="106"/>
      <c r="E23" s="106"/>
      <c r="F23" s="106"/>
      <c r="G23" s="107"/>
      <c r="H23" s="29"/>
      <c r="I23" s="26"/>
      <c r="L23" s="27">
        <f t="shared" si="0"/>
        <v>0</v>
      </c>
      <c r="M23" s="32">
        <f t="shared" si="1"/>
        <v>0</v>
      </c>
    </row>
    <row r="24" spans="1:13" s="27" customFormat="1" ht="21" customHeight="1" x14ac:dyDescent="0.25">
      <c r="A24" s="3"/>
      <c r="B24" s="30">
        <v>10107</v>
      </c>
      <c r="C24" s="105" t="s">
        <v>32</v>
      </c>
      <c r="D24" s="106"/>
      <c r="E24" s="106"/>
      <c r="F24" s="106"/>
      <c r="G24" s="107"/>
      <c r="H24" s="29" t="s">
        <v>27</v>
      </c>
      <c r="I24" s="26">
        <f>SUM(J25:J29)</f>
        <v>3.0068999999999995</v>
      </c>
      <c r="K24" s="27">
        <v>80.22</v>
      </c>
      <c r="L24" s="27">
        <f t="shared" si="0"/>
        <v>241.21351799999997</v>
      </c>
      <c r="M24" s="32">
        <f t="shared" si="1"/>
        <v>10107</v>
      </c>
    </row>
    <row r="25" spans="1:13" s="27" customFormat="1" ht="21" customHeight="1" x14ac:dyDescent="0.25">
      <c r="A25" s="3"/>
      <c r="B25" s="30"/>
      <c r="C25" s="102" t="s">
        <v>33</v>
      </c>
      <c r="D25" s="103"/>
      <c r="E25" s="103"/>
      <c r="F25" s="103"/>
      <c r="G25" s="104"/>
      <c r="H25" s="29"/>
      <c r="I25" s="26"/>
      <c r="J25" s="27">
        <f>I15*0.03*1.3</f>
        <v>0.49529999999999996</v>
      </c>
      <c r="L25" s="27">
        <f t="shared" si="0"/>
        <v>0</v>
      </c>
      <c r="M25" s="32">
        <f t="shared" si="1"/>
        <v>0</v>
      </c>
    </row>
    <row r="26" spans="1:13" s="27" customFormat="1" ht="21" customHeight="1" x14ac:dyDescent="0.25">
      <c r="A26" s="3"/>
      <c r="B26" s="30"/>
      <c r="C26" s="102" t="s">
        <v>38</v>
      </c>
      <c r="D26" s="103"/>
      <c r="E26" s="103"/>
      <c r="F26" s="103"/>
      <c r="G26" s="104"/>
      <c r="H26" s="29"/>
      <c r="I26" s="26"/>
      <c r="J26" s="27">
        <f>I12*0.03*1.3</f>
        <v>1.7315999999999998</v>
      </c>
      <c r="L26" s="27">
        <f t="shared" si="0"/>
        <v>0</v>
      </c>
      <c r="M26" s="32">
        <f t="shared" si="1"/>
        <v>0</v>
      </c>
    </row>
    <row r="27" spans="1:13" s="27" customFormat="1" ht="21" customHeight="1" x14ac:dyDescent="0.25">
      <c r="A27" s="3"/>
      <c r="B27" s="30"/>
      <c r="C27" s="102" t="s">
        <v>46</v>
      </c>
      <c r="D27" s="103"/>
      <c r="E27" s="103"/>
      <c r="F27" s="103"/>
      <c r="G27" s="104"/>
      <c r="H27" s="29"/>
      <c r="I27" s="26"/>
      <c r="J27" s="27">
        <f>I18*1.3</f>
        <v>0.65</v>
      </c>
      <c r="L27" s="27">
        <f t="shared" si="0"/>
        <v>0</v>
      </c>
      <c r="M27" s="32">
        <f t="shared" si="1"/>
        <v>0</v>
      </c>
    </row>
    <row r="28" spans="1:13" s="27" customFormat="1" ht="21" customHeight="1" x14ac:dyDescent="0.25">
      <c r="A28" s="3"/>
      <c r="B28" s="30"/>
      <c r="C28" s="102" t="s">
        <v>90</v>
      </c>
      <c r="D28" s="103"/>
      <c r="E28" s="103"/>
      <c r="F28" s="103"/>
      <c r="G28" s="104"/>
      <c r="H28" s="29"/>
      <c r="I28" s="26"/>
      <c r="J28" s="27">
        <f>I21*0.05*1.3</f>
        <v>0.13</v>
      </c>
      <c r="L28" s="27">
        <f t="shared" si="0"/>
        <v>0</v>
      </c>
      <c r="M28" s="32">
        <f t="shared" si="1"/>
        <v>0</v>
      </c>
    </row>
    <row r="29" spans="1:13" s="27" customFormat="1" ht="21" customHeight="1" x14ac:dyDescent="0.25">
      <c r="A29" s="3"/>
      <c r="B29" s="30"/>
      <c r="C29" s="105"/>
      <c r="D29" s="106"/>
      <c r="E29" s="106"/>
      <c r="F29" s="106"/>
      <c r="G29" s="107"/>
      <c r="H29" s="29"/>
      <c r="I29" s="26"/>
      <c r="L29" s="27">
        <f t="shared" si="0"/>
        <v>0</v>
      </c>
      <c r="M29" s="32">
        <f t="shared" si="1"/>
        <v>0</v>
      </c>
    </row>
    <row r="30" spans="1:13" s="27" customFormat="1" ht="21" customHeight="1" x14ac:dyDescent="0.25">
      <c r="A30" s="3"/>
      <c r="B30" s="30">
        <v>50140</v>
      </c>
      <c r="C30" s="105" t="s">
        <v>68</v>
      </c>
      <c r="D30" s="106"/>
      <c r="E30" s="106"/>
      <c r="F30" s="106"/>
      <c r="G30" s="107"/>
      <c r="H30" s="29" t="s">
        <v>28</v>
      </c>
      <c r="I30" s="26">
        <v>12.7</v>
      </c>
      <c r="K30" s="27">
        <v>28.71</v>
      </c>
      <c r="L30" s="27">
        <f t="shared" si="0"/>
        <v>364.61700000000002</v>
      </c>
      <c r="M30" s="32">
        <f t="shared" si="1"/>
        <v>50140</v>
      </c>
    </row>
    <row r="31" spans="1:13" s="27" customFormat="1" ht="21" customHeight="1" x14ac:dyDescent="0.25">
      <c r="A31" s="3"/>
      <c r="B31" s="30"/>
      <c r="C31" s="102" t="s">
        <v>31</v>
      </c>
      <c r="D31" s="103"/>
      <c r="E31" s="103"/>
      <c r="F31" s="103"/>
      <c r="G31" s="104"/>
      <c r="H31" s="29"/>
      <c r="I31" s="26"/>
      <c r="L31" s="27">
        <f t="shared" si="0"/>
        <v>0</v>
      </c>
      <c r="M31" s="32">
        <f t="shared" si="1"/>
        <v>0</v>
      </c>
    </row>
    <row r="32" spans="1:13" s="27" customFormat="1" ht="21" customHeight="1" x14ac:dyDescent="0.25">
      <c r="A32" s="3"/>
      <c r="B32" s="30"/>
      <c r="C32" s="105"/>
      <c r="D32" s="106"/>
      <c r="E32" s="106"/>
      <c r="F32" s="106"/>
      <c r="G32" s="107"/>
      <c r="H32" s="29"/>
      <c r="I32" s="26"/>
      <c r="L32" s="27">
        <f t="shared" si="0"/>
        <v>0</v>
      </c>
      <c r="M32" s="32">
        <f t="shared" si="1"/>
        <v>0</v>
      </c>
    </row>
    <row r="33" spans="1:13" s="27" customFormat="1" ht="21" customHeight="1" x14ac:dyDescent="0.25">
      <c r="A33" s="3"/>
      <c r="B33" s="30">
        <v>130239</v>
      </c>
      <c r="C33" s="105" t="s">
        <v>39</v>
      </c>
      <c r="D33" s="106"/>
      <c r="E33" s="106"/>
      <c r="F33" s="106"/>
      <c r="G33" s="107"/>
      <c r="H33" s="29" t="s">
        <v>28</v>
      </c>
      <c r="I33" s="26">
        <v>12.7</v>
      </c>
      <c r="K33" s="27">
        <v>155.29</v>
      </c>
      <c r="L33" s="27">
        <f t="shared" si="0"/>
        <v>1972.1829999999998</v>
      </c>
      <c r="M33" s="32">
        <f t="shared" si="1"/>
        <v>130239</v>
      </c>
    </row>
    <row r="34" spans="1:13" s="27" customFormat="1" ht="21" customHeight="1" x14ac:dyDescent="0.25">
      <c r="A34" s="3"/>
      <c r="B34" s="30"/>
      <c r="C34" s="102" t="s">
        <v>31</v>
      </c>
      <c r="D34" s="103"/>
      <c r="E34" s="103"/>
      <c r="F34" s="103"/>
      <c r="G34" s="104"/>
      <c r="H34" s="29"/>
      <c r="I34" s="26"/>
      <c r="L34" s="27">
        <f t="shared" si="0"/>
        <v>0</v>
      </c>
      <c r="M34" s="32">
        <f t="shared" si="1"/>
        <v>0</v>
      </c>
    </row>
    <row r="35" spans="1:13" s="27" customFormat="1" ht="21" customHeight="1" x14ac:dyDescent="0.25">
      <c r="A35" s="3"/>
      <c r="B35" s="30"/>
      <c r="C35" s="105"/>
      <c r="D35" s="106"/>
      <c r="E35" s="106"/>
      <c r="F35" s="106"/>
      <c r="G35" s="107"/>
      <c r="H35" s="29"/>
      <c r="I35" s="26"/>
      <c r="L35" s="27">
        <f t="shared" si="0"/>
        <v>0</v>
      </c>
      <c r="M35" s="32">
        <f t="shared" si="1"/>
        <v>0</v>
      </c>
    </row>
    <row r="36" spans="1:13" s="27" customFormat="1" ht="21" customHeight="1" x14ac:dyDescent="0.25">
      <c r="A36" s="3"/>
      <c r="B36" s="30">
        <v>110229</v>
      </c>
      <c r="C36" s="105" t="s">
        <v>40</v>
      </c>
      <c r="D36" s="106"/>
      <c r="E36" s="106"/>
      <c r="F36" s="106"/>
      <c r="G36" s="107"/>
      <c r="H36" s="29" t="s">
        <v>28</v>
      </c>
      <c r="I36" s="26">
        <v>42</v>
      </c>
      <c r="K36" s="27">
        <v>42.94</v>
      </c>
      <c r="L36" s="27">
        <f t="shared" si="0"/>
        <v>1803.48</v>
      </c>
      <c r="M36" s="32">
        <f t="shared" si="1"/>
        <v>110229</v>
      </c>
    </row>
    <row r="37" spans="1:13" s="27" customFormat="1" ht="21" customHeight="1" x14ac:dyDescent="0.25">
      <c r="A37" s="3"/>
      <c r="B37" s="30"/>
      <c r="C37" s="102" t="s">
        <v>41</v>
      </c>
      <c r="D37" s="103"/>
      <c r="E37" s="103"/>
      <c r="F37" s="103"/>
      <c r="G37" s="104"/>
      <c r="H37" s="29"/>
      <c r="I37" s="26"/>
      <c r="L37" s="27">
        <f t="shared" si="0"/>
        <v>0</v>
      </c>
      <c r="M37" s="32">
        <f t="shared" si="1"/>
        <v>0</v>
      </c>
    </row>
    <row r="38" spans="1:13" s="27" customFormat="1" ht="21" customHeight="1" x14ac:dyDescent="0.25">
      <c r="A38" s="3"/>
      <c r="B38" s="30"/>
      <c r="C38" s="105"/>
      <c r="D38" s="106"/>
      <c r="E38" s="106"/>
      <c r="F38" s="106"/>
      <c r="G38" s="107"/>
      <c r="H38" s="29"/>
      <c r="I38" s="26"/>
      <c r="L38" s="27">
        <f t="shared" si="0"/>
        <v>0</v>
      </c>
      <c r="M38" s="32">
        <f t="shared" si="1"/>
        <v>0</v>
      </c>
    </row>
    <row r="39" spans="1:13" s="27" customFormat="1" ht="21" customHeight="1" x14ac:dyDescent="0.25">
      <c r="A39" s="3"/>
      <c r="B39" s="30">
        <v>76001</v>
      </c>
      <c r="C39" s="105" t="s">
        <v>49</v>
      </c>
      <c r="D39" s="106"/>
      <c r="E39" s="106"/>
      <c r="F39" s="106"/>
      <c r="G39" s="107"/>
      <c r="H39" s="29" t="s">
        <v>4</v>
      </c>
      <c r="I39" s="26">
        <v>1</v>
      </c>
      <c r="K39" s="27">
        <v>9.7899999999999991</v>
      </c>
      <c r="L39" s="27">
        <f t="shared" ref="L39:L56" si="2">K39*I39</f>
        <v>9.7899999999999991</v>
      </c>
      <c r="M39" s="32">
        <f t="shared" ref="M39:M56" si="3">B39</f>
        <v>76001</v>
      </c>
    </row>
    <row r="40" spans="1:13" s="27" customFormat="1" ht="21" customHeight="1" x14ac:dyDescent="0.25">
      <c r="A40" s="3"/>
      <c r="B40" s="30"/>
      <c r="C40" s="102" t="s">
        <v>51</v>
      </c>
      <c r="D40" s="103"/>
      <c r="E40" s="103"/>
      <c r="F40" s="103"/>
      <c r="G40" s="104"/>
      <c r="H40" s="29"/>
      <c r="I40" s="26"/>
      <c r="L40" s="27">
        <f t="shared" si="2"/>
        <v>0</v>
      </c>
      <c r="M40" s="32">
        <f t="shared" si="3"/>
        <v>0</v>
      </c>
    </row>
    <row r="41" spans="1:13" s="27" customFormat="1" ht="21" customHeight="1" x14ac:dyDescent="0.25">
      <c r="A41" s="3"/>
      <c r="B41" s="30"/>
      <c r="C41" s="105"/>
      <c r="D41" s="106"/>
      <c r="E41" s="106"/>
      <c r="F41" s="106"/>
      <c r="G41" s="107"/>
      <c r="H41" s="29"/>
      <c r="I41" s="26"/>
      <c r="L41" s="27">
        <f t="shared" si="2"/>
        <v>0</v>
      </c>
      <c r="M41" s="32">
        <f t="shared" si="3"/>
        <v>0</v>
      </c>
    </row>
    <row r="42" spans="1:13" s="27" customFormat="1" ht="21" customHeight="1" x14ac:dyDescent="0.25">
      <c r="A42" s="3"/>
      <c r="B42" s="30">
        <v>76002</v>
      </c>
      <c r="C42" s="105" t="s">
        <v>50</v>
      </c>
      <c r="D42" s="106"/>
      <c r="E42" s="106"/>
      <c r="F42" s="106"/>
      <c r="G42" s="107"/>
      <c r="H42" s="29" t="s">
        <v>4</v>
      </c>
      <c r="I42" s="26">
        <v>1</v>
      </c>
      <c r="K42" s="27">
        <v>41.5</v>
      </c>
      <c r="L42" s="27">
        <f t="shared" si="2"/>
        <v>41.5</v>
      </c>
      <c r="M42" s="32">
        <f t="shared" si="3"/>
        <v>76002</v>
      </c>
    </row>
    <row r="43" spans="1:13" s="27" customFormat="1" ht="21" customHeight="1" x14ac:dyDescent="0.25">
      <c r="A43" s="3"/>
      <c r="B43" s="30"/>
      <c r="C43" s="102" t="s">
        <v>51</v>
      </c>
      <c r="D43" s="103"/>
      <c r="E43" s="103"/>
      <c r="F43" s="103"/>
      <c r="G43" s="104"/>
      <c r="H43" s="29"/>
      <c r="I43" s="26"/>
      <c r="L43" s="27">
        <f t="shared" si="2"/>
        <v>0</v>
      </c>
      <c r="M43" s="32">
        <f t="shared" si="3"/>
        <v>0</v>
      </c>
    </row>
    <row r="44" spans="1:13" s="27" customFormat="1" ht="21" customHeight="1" x14ac:dyDescent="0.25">
      <c r="A44" s="3"/>
      <c r="B44" s="30"/>
      <c r="C44" s="105"/>
      <c r="D44" s="106"/>
      <c r="E44" s="106"/>
      <c r="F44" s="106"/>
      <c r="G44" s="107"/>
      <c r="H44" s="29"/>
      <c r="I44" s="26"/>
      <c r="L44" s="27">
        <f t="shared" si="2"/>
        <v>0</v>
      </c>
      <c r="M44" s="32">
        <f t="shared" si="3"/>
        <v>0</v>
      </c>
    </row>
    <row r="45" spans="1:13" s="27" customFormat="1" ht="21" customHeight="1" x14ac:dyDescent="0.25">
      <c r="A45" s="3"/>
      <c r="B45" s="30">
        <v>80145</v>
      </c>
      <c r="C45" s="105" t="s">
        <v>52</v>
      </c>
      <c r="D45" s="106"/>
      <c r="E45" s="106"/>
      <c r="F45" s="106"/>
      <c r="G45" s="107"/>
      <c r="H45" s="29" t="s">
        <v>28</v>
      </c>
      <c r="I45" s="26">
        <v>3.8</v>
      </c>
      <c r="K45" s="27">
        <v>751.66</v>
      </c>
      <c r="L45" s="27">
        <f t="shared" si="2"/>
        <v>2856.3079999999995</v>
      </c>
      <c r="M45" s="32">
        <f t="shared" si="3"/>
        <v>80145</v>
      </c>
    </row>
    <row r="46" spans="1:13" s="27" customFormat="1" ht="21" customHeight="1" x14ac:dyDescent="0.25">
      <c r="A46" s="3"/>
      <c r="B46" s="30"/>
      <c r="C46" s="102" t="s">
        <v>53</v>
      </c>
      <c r="D46" s="103"/>
      <c r="E46" s="103"/>
      <c r="F46" s="103"/>
      <c r="G46" s="104"/>
      <c r="H46" s="29"/>
      <c r="I46" s="26"/>
      <c r="L46" s="27">
        <f t="shared" si="2"/>
        <v>0</v>
      </c>
      <c r="M46" s="32">
        <f t="shared" si="3"/>
        <v>0</v>
      </c>
    </row>
    <row r="47" spans="1:13" s="27" customFormat="1" ht="21" customHeight="1" x14ac:dyDescent="0.25">
      <c r="A47" s="3"/>
      <c r="B47" s="30"/>
      <c r="C47" s="105"/>
      <c r="D47" s="106"/>
      <c r="E47" s="106"/>
      <c r="F47" s="106"/>
      <c r="G47" s="107"/>
      <c r="H47" s="29"/>
      <c r="I47" s="26"/>
      <c r="L47" s="27">
        <f t="shared" si="2"/>
        <v>0</v>
      </c>
      <c r="M47" s="32">
        <f t="shared" si="3"/>
        <v>0</v>
      </c>
    </row>
    <row r="48" spans="1:13" s="27" customFormat="1" ht="21" customHeight="1" x14ac:dyDescent="0.25">
      <c r="A48" s="3"/>
      <c r="B48" s="30">
        <v>80174</v>
      </c>
      <c r="C48" s="105" t="s">
        <v>54</v>
      </c>
      <c r="D48" s="106"/>
      <c r="E48" s="106"/>
      <c r="F48" s="106"/>
      <c r="G48" s="107"/>
      <c r="H48" s="29" t="s">
        <v>55</v>
      </c>
      <c r="I48" s="26">
        <v>2</v>
      </c>
      <c r="K48" s="27">
        <v>316.19</v>
      </c>
      <c r="L48" s="27">
        <f t="shared" si="2"/>
        <v>632.38</v>
      </c>
      <c r="M48" s="32">
        <f t="shared" si="3"/>
        <v>80174</v>
      </c>
    </row>
    <row r="49" spans="1:13" s="27" customFormat="1" ht="21" customHeight="1" x14ac:dyDescent="0.25">
      <c r="A49" s="3"/>
      <c r="B49" s="30"/>
      <c r="C49" s="102" t="s">
        <v>56</v>
      </c>
      <c r="D49" s="103"/>
      <c r="E49" s="103"/>
      <c r="F49" s="103"/>
      <c r="G49" s="104"/>
      <c r="H49" s="29"/>
      <c r="I49" s="26"/>
      <c r="L49" s="27">
        <f>K49*I49</f>
        <v>0</v>
      </c>
      <c r="M49" s="32">
        <f>B49</f>
        <v>0</v>
      </c>
    </row>
    <row r="50" spans="1:13" s="27" customFormat="1" ht="21" customHeight="1" x14ac:dyDescent="0.25">
      <c r="A50" s="3"/>
      <c r="B50" s="30"/>
      <c r="C50" s="105"/>
      <c r="D50" s="106"/>
      <c r="E50" s="106"/>
      <c r="F50" s="106"/>
      <c r="G50" s="107"/>
      <c r="H50" s="29"/>
      <c r="I50" s="26"/>
      <c r="L50" s="27">
        <f>K50*I50</f>
        <v>0</v>
      </c>
      <c r="M50" s="32">
        <f>B50</f>
        <v>0</v>
      </c>
    </row>
    <row r="51" spans="1:13" s="27" customFormat="1" ht="21" customHeight="1" x14ac:dyDescent="0.25">
      <c r="A51" s="3"/>
      <c r="B51" s="30">
        <v>70202</v>
      </c>
      <c r="C51" s="105" t="s">
        <v>78</v>
      </c>
      <c r="D51" s="106"/>
      <c r="E51" s="106"/>
      <c r="F51" s="106"/>
      <c r="G51" s="107"/>
      <c r="H51" s="29" t="s">
        <v>4</v>
      </c>
      <c r="I51" s="26">
        <v>2</v>
      </c>
      <c r="K51" s="27">
        <v>192.91</v>
      </c>
      <c r="L51" s="27">
        <f>K51*I51</f>
        <v>385.82</v>
      </c>
      <c r="M51" s="32">
        <f>B51</f>
        <v>70202</v>
      </c>
    </row>
    <row r="52" spans="1:13" s="27" customFormat="1" ht="21" customHeight="1" x14ac:dyDescent="0.25">
      <c r="A52" s="3"/>
      <c r="B52" s="30"/>
      <c r="C52" s="102" t="s">
        <v>56</v>
      </c>
      <c r="D52" s="103"/>
      <c r="E52" s="103"/>
      <c r="F52" s="103"/>
      <c r="G52" s="104"/>
      <c r="H52" s="29"/>
      <c r="I52" s="26"/>
      <c r="L52" s="27">
        <f>K52*I52</f>
        <v>0</v>
      </c>
      <c r="M52" s="32">
        <f>B52</f>
        <v>0</v>
      </c>
    </row>
    <row r="53" spans="1:13" s="27" customFormat="1" ht="21" customHeight="1" x14ac:dyDescent="0.25">
      <c r="A53" s="3"/>
      <c r="B53" s="30"/>
      <c r="C53" s="105"/>
      <c r="D53" s="106"/>
      <c r="E53" s="106"/>
      <c r="F53" s="106"/>
      <c r="G53" s="107"/>
      <c r="H53" s="29"/>
      <c r="I53" s="26"/>
      <c r="L53" s="27">
        <f t="shared" si="2"/>
        <v>0</v>
      </c>
      <c r="M53" s="32">
        <f t="shared" si="3"/>
        <v>0</v>
      </c>
    </row>
    <row r="54" spans="1:13" s="27" customFormat="1" ht="21" customHeight="1" x14ac:dyDescent="0.25">
      <c r="A54" s="3"/>
      <c r="B54" s="30">
        <v>80281</v>
      </c>
      <c r="C54" s="105" t="s">
        <v>57</v>
      </c>
      <c r="D54" s="106"/>
      <c r="E54" s="106"/>
      <c r="F54" s="106"/>
      <c r="G54" s="107"/>
      <c r="H54" s="29" t="s">
        <v>28</v>
      </c>
      <c r="I54" s="26">
        <v>3.2</v>
      </c>
      <c r="K54" s="27">
        <v>102.87</v>
      </c>
      <c r="L54" s="27">
        <f>K54*I54</f>
        <v>329.18400000000003</v>
      </c>
      <c r="M54" s="32">
        <f>B54</f>
        <v>80281</v>
      </c>
    </row>
    <row r="55" spans="1:13" s="27" customFormat="1" ht="21" customHeight="1" x14ac:dyDescent="0.25">
      <c r="A55" s="3"/>
      <c r="B55" s="30"/>
      <c r="C55" s="102" t="s">
        <v>58</v>
      </c>
      <c r="D55" s="103"/>
      <c r="E55" s="103"/>
      <c r="F55" s="103"/>
      <c r="G55" s="104"/>
      <c r="H55" s="64"/>
      <c r="I55" s="26"/>
      <c r="L55" s="27">
        <f>K55*I55</f>
        <v>0</v>
      </c>
      <c r="M55" s="32">
        <f>B55</f>
        <v>0</v>
      </c>
    </row>
    <row r="56" spans="1:13" s="27" customFormat="1" ht="21" customHeight="1" x14ac:dyDescent="0.25">
      <c r="A56" s="3"/>
      <c r="B56" s="30"/>
      <c r="C56" s="105"/>
      <c r="D56" s="106"/>
      <c r="E56" s="106"/>
      <c r="F56" s="106"/>
      <c r="G56" s="107"/>
      <c r="H56" s="29"/>
      <c r="I56" s="26"/>
      <c r="L56" s="27">
        <f t="shared" si="2"/>
        <v>0</v>
      </c>
      <c r="M56" s="32">
        <f t="shared" si="3"/>
        <v>0</v>
      </c>
    </row>
    <row r="57" spans="1:13" s="27" customFormat="1" ht="21" customHeight="1" x14ac:dyDescent="0.25">
      <c r="A57" s="3"/>
      <c r="B57" s="30">
        <v>80266</v>
      </c>
      <c r="C57" s="105" t="s">
        <v>47</v>
      </c>
      <c r="D57" s="106"/>
      <c r="E57" s="106"/>
      <c r="F57" s="106"/>
      <c r="G57" s="107"/>
      <c r="H57" s="29" t="s">
        <v>28</v>
      </c>
      <c r="I57" s="26">
        <v>1.5</v>
      </c>
      <c r="K57" s="27">
        <v>703.82</v>
      </c>
      <c r="L57" s="27">
        <f t="shared" ref="L57:L76" si="4">K57*I57</f>
        <v>1055.73</v>
      </c>
      <c r="M57" s="32">
        <f t="shared" ref="M57:M76" si="5">B57</f>
        <v>80266</v>
      </c>
    </row>
    <row r="58" spans="1:13" s="27" customFormat="1" ht="21" customHeight="1" x14ac:dyDescent="0.25">
      <c r="A58" s="3"/>
      <c r="B58" s="30"/>
      <c r="C58" s="102" t="s">
        <v>48</v>
      </c>
      <c r="D58" s="103"/>
      <c r="E58" s="103"/>
      <c r="F58" s="103"/>
      <c r="G58" s="104"/>
      <c r="H58" s="29"/>
      <c r="I58" s="26"/>
      <c r="L58" s="27">
        <f t="shared" si="4"/>
        <v>0</v>
      </c>
      <c r="M58" s="32">
        <f t="shared" si="5"/>
        <v>0</v>
      </c>
    </row>
    <row r="59" spans="1:13" s="27" customFormat="1" ht="21" customHeight="1" x14ac:dyDescent="0.25">
      <c r="A59" s="3"/>
      <c r="B59" s="30"/>
      <c r="C59" s="105"/>
      <c r="D59" s="106"/>
      <c r="E59" s="106"/>
      <c r="F59" s="106"/>
      <c r="G59" s="107"/>
      <c r="H59" s="29"/>
      <c r="I59" s="26"/>
      <c r="L59" s="27">
        <f t="shared" si="4"/>
        <v>0</v>
      </c>
      <c r="M59" s="32">
        <f t="shared" si="5"/>
        <v>0</v>
      </c>
    </row>
    <row r="60" spans="1:13" s="27" customFormat="1" ht="21" customHeight="1" x14ac:dyDescent="0.25">
      <c r="A60" s="3"/>
      <c r="B60" s="30">
        <v>118006</v>
      </c>
      <c r="C60" s="105" t="s">
        <v>84</v>
      </c>
      <c r="D60" s="106"/>
      <c r="E60" s="106"/>
      <c r="F60" s="106"/>
      <c r="G60" s="107"/>
      <c r="H60" s="29" t="s">
        <v>28</v>
      </c>
      <c r="I60" s="26">
        <v>2</v>
      </c>
      <c r="K60" s="27">
        <v>21.35</v>
      </c>
      <c r="L60" s="27">
        <f t="shared" si="4"/>
        <v>42.7</v>
      </c>
      <c r="M60" s="32">
        <f t="shared" si="5"/>
        <v>118006</v>
      </c>
    </row>
    <row r="61" spans="1:13" s="27" customFormat="1" ht="21" customHeight="1" x14ac:dyDescent="0.25">
      <c r="A61" s="3"/>
      <c r="B61" s="30"/>
      <c r="C61" s="102" t="s">
        <v>85</v>
      </c>
      <c r="D61" s="103"/>
      <c r="E61" s="103"/>
      <c r="F61" s="103"/>
      <c r="G61" s="104"/>
      <c r="H61" s="29"/>
      <c r="I61" s="26"/>
      <c r="L61" s="27">
        <f t="shared" si="4"/>
        <v>0</v>
      </c>
      <c r="M61" s="32">
        <f t="shared" si="5"/>
        <v>0</v>
      </c>
    </row>
    <row r="62" spans="1:13" s="27" customFormat="1" ht="21" customHeight="1" x14ac:dyDescent="0.25">
      <c r="A62" s="3"/>
      <c r="B62" s="30"/>
      <c r="C62" s="105"/>
      <c r="D62" s="106"/>
      <c r="E62" s="106"/>
      <c r="F62" s="106"/>
      <c r="G62" s="107"/>
      <c r="H62" s="29"/>
      <c r="I62" s="26"/>
      <c r="L62" s="27">
        <f t="shared" si="4"/>
        <v>0</v>
      </c>
      <c r="M62" s="32">
        <f t="shared" si="5"/>
        <v>0</v>
      </c>
    </row>
    <row r="63" spans="1:13" s="27" customFormat="1" ht="21" customHeight="1" x14ac:dyDescent="0.25">
      <c r="A63" s="3"/>
      <c r="B63" s="30">
        <v>158001</v>
      </c>
      <c r="C63" s="105" t="s">
        <v>34</v>
      </c>
      <c r="D63" s="106"/>
      <c r="E63" s="106"/>
      <c r="F63" s="106"/>
      <c r="G63" s="107"/>
      <c r="H63" s="29" t="s">
        <v>28</v>
      </c>
      <c r="I63" s="26">
        <v>12.7</v>
      </c>
      <c r="K63" s="27">
        <v>12.83</v>
      </c>
      <c r="L63" s="27">
        <f t="shared" si="4"/>
        <v>162.941</v>
      </c>
      <c r="M63" s="32">
        <f t="shared" si="5"/>
        <v>158001</v>
      </c>
    </row>
    <row r="64" spans="1:13" s="27" customFormat="1" ht="21" customHeight="1" x14ac:dyDescent="0.25">
      <c r="A64" s="3"/>
      <c r="B64" s="30"/>
      <c r="C64" s="102" t="s">
        <v>35</v>
      </c>
      <c r="D64" s="103"/>
      <c r="E64" s="103"/>
      <c r="F64" s="103"/>
      <c r="G64" s="104"/>
      <c r="H64" s="29"/>
      <c r="I64" s="26"/>
      <c r="L64" s="27">
        <f t="shared" si="4"/>
        <v>0</v>
      </c>
      <c r="M64" s="32">
        <f t="shared" si="5"/>
        <v>0</v>
      </c>
    </row>
    <row r="65" spans="1:13" s="27" customFormat="1" ht="21" customHeight="1" x14ac:dyDescent="0.25">
      <c r="A65" s="3"/>
      <c r="B65" s="30"/>
      <c r="C65" s="105"/>
      <c r="D65" s="106"/>
      <c r="E65" s="106"/>
      <c r="F65" s="106"/>
      <c r="G65" s="107"/>
      <c r="H65" s="29"/>
      <c r="I65" s="26"/>
      <c r="L65" s="27">
        <f t="shared" si="4"/>
        <v>0</v>
      </c>
      <c r="M65" s="32">
        <f t="shared" si="5"/>
        <v>0</v>
      </c>
    </row>
    <row r="66" spans="1:13" s="27" customFormat="1" ht="21" customHeight="1" x14ac:dyDescent="0.25">
      <c r="A66" s="3"/>
      <c r="B66" s="30">
        <v>158034</v>
      </c>
      <c r="C66" s="105" t="s">
        <v>42</v>
      </c>
      <c r="D66" s="106"/>
      <c r="E66" s="106"/>
      <c r="F66" s="106"/>
      <c r="G66" s="107"/>
      <c r="H66" s="29" t="s">
        <v>28</v>
      </c>
      <c r="I66" s="26">
        <v>2.4</v>
      </c>
      <c r="K66" s="27">
        <v>22.91</v>
      </c>
      <c r="L66" s="27">
        <f t="shared" si="4"/>
        <v>54.984000000000002</v>
      </c>
      <c r="M66" s="32">
        <f t="shared" si="5"/>
        <v>158034</v>
      </c>
    </row>
    <row r="67" spans="1:13" s="27" customFormat="1" ht="21" customHeight="1" x14ac:dyDescent="0.25">
      <c r="A67" s="3"/>
      <c r="B67" s="30"/>
      <c r="C67" s="102" t="s">
        <v>43</v>
      </c>
      <c r="D67" s="103"/>
      <c r="E67" s="103"/>
      <c r="F67" s="103"/>
      <c r="G67" s="104"/>
      <c r="H67" s="29"/>
      <c r="I67" s="26"/>
      <c r="L67" s="27">
        <f t="shared" si="4"/>
        <v>0</v>
      </c>
      <c r="M67" s="32">
        <f t="shared" si="5"/>
        <v>0</v>
      </c>
    </row>
    <row r="68" spans="1:13" s="27" customFormat="1" ht="21" customHeight="1" x14ac:dyDescent="0.25">
      <c r="A68" s="3"/>
      <c r="B68" s="30"/>
      <c r="C68" s="105"/>
      <c r="D68" s="106"/>
      <c r="E68" s="106"/>
      <c r="F68" s="106"/>
      <c r="G68" s="107"/>
      <c r="H68" s="29"/>
      <c r="I68" s="26"/>
      <c r="L68" s="27">
        <f t="shared" si="4"/>
        <v>0</v>
      </c>
      <c r="M68" s="32">
        <f t="shared" si="5"/>
        <v>0</v>
      </c>
    </row>
    <row r="69" spans="1:13" s="27" customFormat="1" ht="21" customHeight="1" x14ac:dyDescent="0.25">
      <c r="B69" s="30"/>
      <c r="C69" s="108" t="s">
        <v>59</v>
      </c>
      <c r="D69" s="93"/>
      <c r="E69" s="93"/>
      <c r="F69" s="93"/>
      <c r="G69" s="94"/>
      <c r="H69" s="29"/>
      <c r="I69" s="26"/>
      <c r="L69" s="27">
        <f t="shared" si="4"/>
        <v>0</v>
      </c>
      <c r="M69" s="32">
        <f t="shared" si="5"/>
        <v>0</v>
      </c>
    </row>
    <row r="70" spans="1:13" s="27" customFormat="1" ht="21" customHeight="1" x14ac:dyDescent="0.25">
      <c r="A70" s="3"/>
      <c r="B70" s="30">
        <v>115005</v>
      </c>
      <c r="C70" s="105" t="s">
        <v>36</v>
      </c>
      <c r="D70" s="106"/>
      <c r="E70" s="106"/>
      <c r="F70" s="106"/>
      <c r="G70" s="107"/>
      <c r="H70" s="29" t="s">
        <v>28</v>
      </c>
      <c r="I70" s="26">
        <v>63</v>
      </c>
      <c r="K70" s="27">
        <v>24.46</v>
      </c>
      <c r="L70" s="27">
        <f t="shared" si="4"/>
        <v>1540.98</v>
      </c>
      <c r="M70" s="32">
        <f t="shared" si="5"/>
        <v>115005</v>
      </c>
    </row>
    <row r="71" spans="1:13" s="27" customFormat="1" ht="21" customHeight="1" x14ac:dyDescent="0.25">
      <c r="A71" s="3"/>
      <c r="B71" s="30"/>
      <c r="C71" s="102" t="s">
        <v>60</v>
      </c>
      <c r="D71" s="103"/>
      <c r="E71" s="103"/>
      <c r="F71" s="103"/>
      <c r="G71" s="104"/>
      <c r="H71" s="29"/>
      <c r="I71" s="26"/>
      <c r="L71" s="27">
        <f t="shared" si="4"/>
        <v>0</v>
      </c>
      <c r="M71" s="32">
        <f t="shared" si="5"/>
        <v>0</v>
      </c>
    </row>
    <row r="72" spans="1:13" s="27" customFormat="1" ht="21" customHeight="1" x14ac:dyDescent="0.25">
      <c r="A72" s="3"/>
      <c r="B72" s="30"/>
      <c r="C72" s="105"/>
      <c r="D72" s="106"/>
      <c r="E72" s="106"/>
      <c r="F72" s="106"/>
      <c r="G72" s="107"/>
      <c r="H72" s="29"/>
      <c r="I72" s="26"/>
      <c r="L72" s="27">
        <f t="shared" si="4"/>
        <v>0</v>
      </c>
      <c r="M72" s="32">
        <f t="shared" si="5"/>
        <v>0</v>
      </c>
    </row>
    <row r="73" spans="1:13" s="27" customFormat="1" ht="21" customHeight="1" x14ac:dyDescent="0.25">
      <c r="A73" s="3"/>
      <c r="B73" s="30">
        <v>135005</v>
      </c>
      <c r="C73" s="105" t="s">
        <v>30</v>
      </c>
      <c r="D73" s="106"/>
      <c r="E73" s="106"/>
      <c r="F73" s="106"/>
      <c r="G73" s="107"/>
      <c r="H73" s="29" t="s">
        <v>28</v>
      </c>
      <c r="I73" s="26">
        <v>27.3</v>
      </c>
      <c r="K73" s="27">
        <v>26.2</v>
      </c>
      <c r="L73" s="27">
        <f t="shared" si="4"/>
        <v>715.26</v>
      </c>
      <c r="M73" s="32">
        <f t="shared" si="5"/>
        <v>135005</v>
      </c>
    </row>
    <row r="74" spans="1:13" s="27" customFormat="1" ht="21" customHeight="1" x14ac:dyDescent="0.25">
      <c r="A74" s="3"/>
      <c r="B74" s="30"/>
      <c r="C74" s="102" t="s">
        <v>61</v>
      </c>
      <c r="D74" s="103"/>
      <c r="E74" s="103"/>
      <c r="F74" s="103"/>
      <c r="G74" s="104"/>
      <c r="H74" s="29"/>
      <c r="I74" s="26"/>
      <c r="L74" s="27">
        <f t="shared" si="4"/>
        <v>0</v>
      </c>
      <c r="M74" s="32">
        <f t="shared" si="5"/>
        <v>0</v>
      </c>
    </row>
    <row r="75" spans="1:13" s="27" customFormat="1" ht="21" customHeight="1" x14ac:dyDescent="0.25">
      <c r="A75" s="3"/>
      <c r="B75" s="30"/>
      <c r="C75" s="105"/>
      <c r="D75" s="106"/>
      <c r="E75" s="106"/>
      <c r="F75" s="106"/>
      <c r="G75" s="107"/>
      <c r="H75" s="29"/>
      <c r="I75" s="26"/>
      <c r="L75" s="27">
        <f t="shared" si="4"/>
        <v>0</v>
      </c>
      <c r="M75" s="32">
        <f t="shared" si="5"/>
        <v>0</v>
      </c>
    </row>
    <row r="76" spans="1:13" s="27" customFormat="1" ht="21" customHeight="1" x14ac:dyDescent="0.25">
      <c r="A76" s="3"/>
      <c r="B76" s="30">
        <v>45004</v>
      </c>
      <c r="C76" s="105" t="s">
        <v>44</v>
      </c>
      <c r="D76" s="106"/>
      <c r="E76" s="106"/>
      <c r="F76" s="106"/>
      <c r="G76" s="107"/>
      <c r="H76" s="29" t="s">
        <v>27</v>
      </c>
      <c r="I76" s="26">
        <v>0.45</v>
      </c>
      <c r="K76" s="27">
        <v>46.7</v>
      </c>
      <c r="L76" s="27">
        <f t="shared" si="4"/>
        <v>21.015000000000001</v>
      </c>
      <c r="M76" s="32">
        <f t="shared" si="5"/>
        <v>45004</v>
      </c>
    </row>
    <row r="77" spans="1:13" s="27" customFormat="1" ht="21" customHeight="1" x14ac:dyDescent="0.25">
      <c r="A77" s="3"/>
      <c r="B77" s="30"/>
      <c r="C77" s="102" t="s">
        <v>62</v>
      </c>
      <c r="D77" s="103"/>
      <c r="E77" s="103"/>
      <c r="F77" s="103"/>
      <c r="G77" s="104"/>
      <c r="H77" s="29"/>
      <c r="I77" s="26"/>
      <c r="L77" s="27">
        <f t="shared" ref="L77:L87" si="6">K77*I77</f>
        <v>0</v>
      </c>
      <c r="M77" s="32">
        <f t="shared" ref="M77:M87" si="7">B77</f>
        <v>0</v>
      </c>
    </row>
    <row r="78" spans="1:13" s="27" customFormat="1" ht="21" customHeight="1" x14ac:dyDescent="0.25">
      <c r="A78" s="3"/>
      <c r="B78" s="30"/>
      <c r="C78" s="105"/>
      <c r="D78" s="106"/>
      <c r="E78" s="106"/>
      <c r="F78" s="106"/>
      <c r="G78" s="107"/>
      <c r="H78" s="29"/>
      <c r="I78" s="26"/>
      <c r="L78" s="27">
        <f t="shared" si="6"/>
        <v>0</v>
      </c>
      <c r="M78" s="32">
        <f t="shared" si="7"/>
        <v>0</v>
      </c>
    </row>
    <row r="79" spans="1:13" s="27" customFormat="1" ht="21" customHeight="1" x14ac:dyDescent="0.25">
      <c r="A79" s="3"/>
      <c r="B79" s="30">
        <v>115003</v>
      </c>
      <c r="C79" s="105" t="s">
        <v>82</v>
      </c>
      <c r="D79" s="106"/>
      <c r="E79" s="106"/>
      <c r="F79" s="106"/>
      <c r="G79" s="107"/>
      <c r="H79" s="29" t="s">
        <v>28</v>
      </c>
      <c r="I79" s="26">
        <v>2</v>
      </c>
      <c r="K79" s="27">
        <v>6.99</v>
      </c>
      <c r="L79" s="27">
        <f>K79*I79</f>
        <v>13.98</v>
      </c>
      <c r="M79" s="32">
        <f>B79</f>
        <v>115003</v>
      </c>
    </row>
    <row r="80" spans="1:13" s="27" customFormat="1" ht="21" customHeight="1" x14ac:dyDescent="0.25">
      <c r="A80" s="3"/>
      <c r="B80" s="30"/>
      <c r="C80" s="102" t="s">
        <v>83</v>
      </c>
      <c r="D80" s="103"/>
      <c r="E80" s="103"/>
      <c r="F80" s="103"/>
      <c r="G80" s="104"/>
      <c r="H80" s="29"/>
      <c r="I80" s="26"/>
      <c r="L80" s="27">
        <f>K80*I80</f>
        <v>0</v>
      </c>
      <c r="M80" s="32">
        <f>B80</f>
        <v>0</v>
      </c>
    </row>
    <row r="81" spans="1:13" s="27" customFormat="1" ht="21" customHeight="1" x14ac:dyDescent="0.25">
      <c r="A81" s="3"/>
      <c r="B81" s="30"/>
      <c r="C81" s="105"/>
      <c r="D81" s="106"/>
      <c r="E81" s="106"/>
      <c r="F81" s="106"/>
      <c r="G81" s="107"/>
      <c r="H81" s="29"/>
      <c r="I81" s="26"/>
      <c r="L81" s="27">
        <f>K81*I81</f>
        <v>0</v>
      </c>
      <c r="M81" s="32">
        <f>B81</f>
        <v>0</v>
      </c>
    </row>
    <row r="82" spans="1:13" s="27" customFormat="1" ht="21" customHeight="1" x14ac:dyDescent="0.25">
      <c r="A82" s="3"/>
      <c r="B82" s="30">
        <v>10107</v>
      </c>
      <c r="C82" s="105" t="s">
        <v>32</v>
      </c>
      <c r="D82" s="106"/>
      <c r="E82" s="106"/>
      <c r="F82" s="106"/>
      <c r="G82" s="107"/>
      <c r="H82" s="29" t="s">
        <v>27</v>
      </c>
      <c r="I82" s="26">
        <f>SUM(J83:J87)</f>
        <v>4.2366999999999999</v>
      </c>
      <c r="K82" s="27">
        <v>80.22</v>
      </c>
      <c r="L82" s="27">
        <f t="shared" si="6"/>
        <v>339.86807399999998</v>
      </c>
      <c r="M82" s="32">
        <f t="shared" si="7"/>
        <v>10107</v>
      </c>
    </row>
    <row r="83" spans="1:13" s="27" customFormat="1" ht="21" customHeight="1" x14ac:dyDescent="0.25">
      <c r="A83" s="3"/>
      <c r="B83" s="30"/>
      <c r="C83" s="102" t="s">
        <v>33</v>
      </c>
      <c r="D83" s="103"/>
      <c r="E83" s="103"/>
      <c r="F83" s="103"/>
      <c r="G83" s="104"/>
      <c r="H83" s="29"/>
      <c r="I83" s="26"/>
      <c r="J83" s="27">
        <f>I73*0.03*1.3</f>
        <v>1.0647</v>
      </c>
      <c r="L83" s="27">
        <f t="shared" si="6"/>
        <v>0</v>
      </c>
      <c r="M83" s="32">
        <f t="shared" si="7"/>
        <v>0</v>
      </c>
    </row>
    <row r="84" spans="1:13" s="27" customFormat="1" ht="21" customHeight="1" x14ac:dyDescent="0.25">
      <c r="A84" s="3"/>
      <c r="B84" s="30"/>
      <c r="C84" s="102" t="s">
        <v>38</v>
      </c>
      <c r="D84" s="103"/>
      <c r="E84" s="103"/>
      <c r="F84" s="103"/>
      <c r="G84" s="104"/>
      <c r="H84" s="29"/>
      <c r="I84" s="26"/>
      <c r="J84" s="27">
        <f>I70*0.03*1.3</f>
        <v>2.4569999999999999</v>
      </c>
      <c r="L84" s="27">
        <f t="shared" si="6"/>
        <v>0</v>
      </c>
      <c r="M84" s="32">
        <f t="shared" si="7"/>
        <v>0</v>
      </c>
    </row>
    <row r="85" spans="1:13" s="27" customFormat="1" ht="21" customHeight="1" x14ac:dyDescent="0.25">
      <c r="A85" s="3"/>
      <c r="B85" s="30"/>
      <c r="C85" s="102" t="s">
        <v>46</v>
      </c>
      <c r="D85" s="103"/>
      <c r="E85" s="103"/>
      <c r="F85" s="103"/>
      <c r="G85" s="104"/>
      <c r="H85" s="29"/>
      <c r="I85" s="26"/>
      <c r="J85" s="27">
        <f>I76*1.3</f>
        <v>0.58500000000000008</v>
      </c>
      <c r="L85" s="27">
        <f t="shared" si="6"/>
        <v>0</v>
      </c>
      <c r="M85" s="32">
        <f t="shared" si="7"/>
        <v>0</v>
      </c>
    </row>
    <row r="86" spans="1:13" s="27" customFormat="1" ht="21" customHeight="1" x14ac:dyDescent="0.25">
      <c r="A86" s="3"/>
      <c r="B86" s="30"/>
      <c r="C86" s="102" t="s">
        <v>90</v>
      </c>
      <c r="D86" s="103"/>
      <c r="E86" s="103"/>
      <c r="F86" s="103"/>
      <c r="G86" s="104"/>
      <c r="H86" s="29"/>
      <c r="I86" s="26"/>
      <c r="J86" s="27">
        <f>I79*0.05*1.3</f>
        <v>0.13</v>
      </c>
      <c r="L86" s="27">
        <f>K86*I86</f>
        <v>0</v>
      </c>
      <c r="M86" s="32">
        <f>B86</f>
        <v>0</v>
      </c>
    </row>
    <row r="87" spans="1:13" s="27" customFormat="1" ht="21" customHeight="1" x14ac:dyDescent="0.25">
      <c r="A87" s="3"/>
      <c r="B87" s="30"/>
      <c r="C87" s="105"/>
      <c r="D87" s="106"/>
      <c r="E87" s="106"/>
      <c r="F87" s="106"/>
      <c r="G87" s="107"/>
      <c r="H87" s="29"/>
      <c r="I87" s="26"/>
      <c r="L87" s="27">
        <f t="shared" si="6"/>
        <v>0</v>
      </c>
      <c r="M87" s="32">
        <f t="shared" si="7"/>
        <v>0</v>
      </c>
    </row>
    <row r="88" spans="1:13" s="27" customFormat="1" ht="21" customHeight="1" x14ac:dyDescent="0.25">
      <c r="A88" s="3"/>
      <c r="B88" s="30">
        <v>50140</v>
      </c>
      <c r="C88" s="105" t="s">
        <v>68</v>
      </c>
      <c r="D88" s="106"/>
      <c r="E88" s="106"/>
      <c r="F88" s="106"/>
      <c r="G88" s="107"/>
      <c r="H88" s="29" t="s">
        <v>28</v>
      </c>
      <c r="I88" s="26">
        <v>27.3</v>
      </c>
      <c r="K88" s="27">
        <v>28.71</v>
      </c>
      <c r="L88" s="27">
        <f t="shared" ref="L88:L129" si="8">K88*I88</f>
        <v>783.78300000000002</v>
      </c>
      <c r="M88" s="32">
        <f t="shared" ref="M88:M129" si="9">B88</f>
        <v>50140</v>
      </c>
    </row>
    <row r="89" spans="1:13" s="27" customFormat="1" ht="21" customHeight="1" x14ac:dyDescent="0.25">
      <c r="A89" s="3"/>
      <c r="B89" s="30"/>
      <c r="C89" s="102" t="s">
        <v>61</v>
      </c>
      <c r="D89" s="103"/>
      <c r="E89" s="103"/>
      <c r="F89" s="103"/>
      <c r="G89" s="104"/>
      <c r="H89" s="29"/>
      <c r="I89" s="26"/>
      <c r="L89" s="27">
        <f t="shared" si="8"/>
        <v>0</v>
      </c>
      <c r="M89" s="32">
        <f t="shared" si="9"/>
        <v>0</v>
      </c>
    </row>
    <row r="90" spans="1:13" s="27" customFormat="1" ht="21" customHeight="1" x14ac:dyDescent="0.25">
      <c r="A90" s="3"/>
      <c r="B90" s="30"/>
      <c r="C90" s="105"/>
      <c r="D90" s="106"/>
      <c r="E90" s="106"/>
      <c r="F90" s="106"/>
      <c r="G90" s="107"/>
      <c r="H90" s="29"/>
      <c r="I90" s="26"/>
      <c r="L90" s="27">
        <f t="shared" si="8"/>
        <v>0</v>
      </c>
      <c r="M90" s="32">
        <f t="shared" si="9"/>
        <v>0</v>
      </c>
    </row>
    <row r="91" spans="1:13" s="27" customFormat="1" ht="21" customHeight="1" x14ac:dyDescent="0.25">
      <c r="A91" s="3"/>
      <c r="B91" s="30">
        <v>130239</v>
      </c>
      <c r="C91" s="105" t="s">
        <v>39</v>
      </c>
      <c r="D91" s="106"/>
      <c r="E91" s="106"/>
      <c r="F91" s="106"/>
      <c r="G91" s="107"/>
      <c r="H91" s="29" t="s">
        <v>28</v>
      </c>
      <c r="I91" s="26">
        <v>27.3</v>
      </c>
      <c r="K91" s="27">
        <v>155.29</v>
      </c>
      <c r="L91" s="27">
        <f t="shared" si="8"/>
        <v>4239.4169999999995</v>
      </c>
      <c r="M91" s="32">
        <f t="shared" si="9"/>
        <v>130239</v>
      </c>
    </row>
    <row r="92" spans="1:13" s="27" customFormat="1" ht="21" customHeight="1" x14ac:dyDescent="0.25">
      <c r="A92" s="3"/>
      <c r="B92" s="30"/>
      <c r="C92" s="102" t="s">
        <v>61</v>
      </c>
      <c r="D92" s="103"/>
      <c r="E92" s="103"/>
      <c r="F92" s="103"/>
      <c r="G92" s="104"/>
      <c r="H92" s="29"/>
      <c r="I92" s="26"/>
      <c r="L92" s="27">
        <f t="shared" si="8"/>
        <v>0</v>
      </c>
      <c r="M92" s="32">
        <f t="shared" si="9"/>
        <v>0</v>
      </c>
    </row>
    <row r="93" spans="1:13" s="27" customFormat="1" ht="21" customHeight="1" x14ac:dyDescent="0.25">
      <c r="A93" s="3"/>
      <c r="B93" s="30"/>
      <c r="C93" s="105"/>
      <c r="D93" s="106"/>
      <c r="E93" s="106"/>
      <c r="F93" s="106"/>
      <c r="G93" s="107"/>
      <c r="H93" s="29"/>
      <c r="I93" s="26"/>
      <c r="L93" s="27">
        <f t="shared" si="8"/>
        <v>0</v>
      </c>
      <c r="M93" s="32">
        <f t="shared" si="9"/>
        <v>0</v>
      </c>
    </row>
    <row r="94" spans="1:13" s="27" customFormat="1" ht="21" customHeight="1" x14ac:dyDescent="0.25">
      <c r="A94" s="3"/>
      <c r="B94" s="30">
        <v>110229</v>
      </c>
      <c r="C94" s="105" t="s">
        <v>40</v>
      </c>
      <c r="D94" s="106"/>
      <c r="E94" s="106"/>
      <c r="F94" s="106"/>
      <c r="G94" s="107"/>
      <c r="H94" s="29" t="s">
        <v>28</v>
      </c>
      <c r="I94" s="26">
        <v>57.9</v>
      </c>
      <c r="K94" s="27">
        <v>42.94</v>
      </c>
      <c r="L94" s="27">
        <f t="shared" si="8"/>
        <v>2486.2259999999997</v>
      </c>
      <c r="M94" s="32">
        <f t="shared" si="9"/>
        <v>110229</v>
      </c>
    </row>
    <row r="95" spans="1:13" s="27" customFormat="1" ht="21" customHeight="1" x14ac:dyDescent="0.25">
      <c r="A95" s="3"/>
      <c r="B95" s="30"/>
      <c r="C95" s="102" t="s">
        <v>63</v>
      </c>
      <c r="D95" s="103"/>
      <c r="E95" s="103"/>
      <c r="F95" s="103"/>
      <c r="G95" s="104"/>
      <c r="H95" s="29"/>
      <c r="I95" s="26"/>
      <c r="L95" s="27">
        <f t="shared" si="8"/>
        <v>0</v>
      </c>
      <c r="M95" s="32">
        <f t="shared" si="9"/>
        <v>0</v>
      </c>
    </row>
    <row r="96" spans="1:13" s="27" customFormat="1" ht="21" customHeight="1" x14ac:dyDescent="0.25">
      <c r="A96" s="3"/>
      <c r="B96" s="30"/>
      <c r="C96" s="105"/>
      <c r="D96" s="106"/>
      <c r="E96" s="106"/>
      <c r="F96" s="106"/>
      <c r="G96" s="107"/>
      <c r="H96" s="29"/>
      <c r="I96" s="26"/>
      <c r="L96" s="27">
        <f t="shared" si="8"/>
        <v>0</v>
      </c>
      <c r="M96" s="32">
        <f t="shared" si="9"/>
        <v>0</v>
      </c>
    </row>
    <row r="97" spans="1:13" s="27" customFormat="1" ht="21" customHeight="1" x14ac:dyDescent="0.25">
      <c r="A97" s="3"/>
      <c r="B97" s="30">
        <v>80281</v>
      </c>
      <c r="C97" s="105" t="s">
        <v>57</v>
      </c>
      <c r="D97" s="106"/>
      <c r="E97" s="106"/>
      <c r="F97" s="106"/>
      <c r="G97" s="107"/>
      <c r="H97" s="29" t="s">
        <v>28</v>
      </c>
      <c r="I97" s="26">
        <v>3.85</v>
      </c>
      <c r="K97" s="27">
        <v>102.87</v>
      </c>
      <c r="L97" s="27">
        <f t="shared" si="8"/>
        <v>396.04950000000002</v>
      </c>
      <c r="M97" s="32">
        <f t="shared" si="9"/>
        <v>80281</v>
      </c>
    </row>
    <row r="98" spans="1:13" s="27" customFormat="1" ht="21" customHeight="1" x14ac:dyDescent="0.25">
      <c r="A98" s="3"/>
      <c r="B98" s="30"/>
      <c r="C98" s="102" t="s">
        <v>64</v>
      </c>
      <c r="D98" s="103"/>
      <c r="E98" s="103"/>
      <c r="F98" s="103"/>
      <c r="G98" s="104"/>
      <c r="H98" s="64"/>
      <c r="I98" s="26"/>
      <c r="L98" s="27">
        <f t="shared" si="8"/>
        <v>0</v>
      </c>
      <c r="M98" s="32">
        <f t="shared" si="9"/>
        <v>0</v>
      </c>
    </row>
    <row r="99" spans="1:13" s="27" customFormat="1" ht="21" customHeight="1" x14ac:dyDescent="0.25">
      <c r="A99" s="3"/>
      <c r="B99" s="30"/>
      <c r="C99" s="105"/>
      <c r="D99" s="106"/>
      <c r="E99" s="106"/>
      <c r="F99" s="106"/>
      <c r="G99" s="107"/>
      <c r="H99" s="29"/>
      <c r="I99" s="26"/>
      <c r="L99" s="27">
        <f t="shared" si="8"/>
        <v>0</v>
      </c>
      <c r="M99" s="32">
        <f t="shared" si="9"/>
        <v>0</v>
      </c>
    </row>
    <row r="100" spans="1:13" s="27" customFormat="1" ht="21" customHeight="1" x14ac:dyDescent="0.25">
      <c r="A100" s="3"/>
      <c r="B100" s="30">
        <v>118006</v>
      </c>
      <c r="C100" s="105" t="s">
        <v>84</v>
      </c>
      <c r="D100" s="106"/>
      <c r="E100" s="106"/>
      <c r="F100" s="106"/>
      <c r="G100" s="107"/>
      <c r="H100" s="29" t="s">
        <v>28</v>
      </c>
      <c r="I100" s="26">
        <v>2</v>
      </c>
      <c r="K100" s="27">
        <v>21.35</v>
      </c>
      <c r="L100" s="27">
        <f t="shared" si="8"/>
        <v>42.7</v>
      </c>
      <c r="M100" s="32">
        <f t="shared" si="9"/>
        <v>118006</v>
      </c>
    </row>
    <row r="101" spans="1:13" s="27" customFormat="1" ht="21" customHeight="1" x14ac:dyDescent="0.25">
      <c r="A101" s="3"/>
      <c r="B101" s="30"/>
      <c r="C101" s="102" t="s">
        <v>85</v>
      </c>
      <c r="D101" s="103"/>
      <c r="E101" s="103"/>
      <c r="F101" s="103"/>
      <c r="G101" s="104"/>
      <c r="H101" s="29"/>
      <c r="I101" s="26"/>
      <c r="L101" s="27">
        <f t="shared" si="8"/>
        <v>0</v>
      </c>
      <c r="M101" s="32">
        <f t="shared" si="9"/>
        <v>0</v>
      </c>
    </row>
    <row r="102" spans="1:13" s="27" customFormat="1" ht="21" customHeight="1" x14ac:dyDescent="0.25">
      <c r="A102" s="3"/>
      <c r="B102" s="30"/>
      <c r="C102" s="105"/>
      <c r="D102" s="106"/>
      <c r="E102" s="106"/>
      <c r="F102" s="106"/>
      <c r="G102" s="107"/>
      <c r="H102" s="29"/>
      <c r="I102" s="26"/>
      <c r="L102" s="27">
        <f t="shared" si="8"/>
        <v>0</v>
      </c>
      <c r="M102" s="32">
        <f t="shared" si="9"/>
        <v>0</v>
      </c>
    </row>
    <row r="103" spans="1:13" s="27" customFormat="1" ht="21" customHeight="1" x14ac:dyDescent="0.25">
      <c r="A103" s="3"/>
      <c r="B103" s="30">
        <v>158001</v>
      </c>
      <c r="C103" s="105" t="s">
        <v>34</v>
      </c>
      <c r="D103" s="106"/>
      <c r="E103" s="106"/>
      <c r="F103" s="106"/>
      <c r="G103" s="107"/>
      <c r="H103" s="29" t="s">
        <v>28</v>
      </c>
      <c r="I103" s="26">
        <v>27.3</v>
      </c>
      <c r="K103" s="27">
        <v>12.83</v>
      </c>
      <c r="L103" s="27">
        <f t="shared" si="8"/>
        <v>350.25900000000001</v>
      </c>
      <c r="M103" s="32">
        <f t="shared" si="9"/>
        <v>158001</v>
      </c>
    </row>
    <row r="104" spans="1:13" s="27" customFormat="1" ht="21" customHeight="1" x14ac:dyDescent="0.25">
      <c r="A104" s="3"/>
      <c r="B104" s="30"/>
      <c r="C104" s="102" t="s">
        <v>65</v>
      </c>
      <c r="D104" s="103"/>
      <c r="E104" s="103"/>
      <c r="F104" s="103"/>
      <c r="G104" s="104"/>
      <c r="H104" s="29"/>
      <c r="I104" s="26"/>
      <c r="L104" s="27">
        <f t="shared" si="8"/>
        <v>0</v>
      </c>
      <c r="M104" s="32">
        <f t="shared" si="9"/>
        <v>0</v>
      </c>
    </row>
    <row r="105" spans="1:13" s="27" customFormat="1" ht="21" customHeight="1" x14ac:dyDescent="0.25">
      <c r="A105" s="3"/>
      <c r="B105" s="30"/>
      <c r="C105" s="105"/>
      <c r="D105" s="106"/>
      <c r="E105" s="106"/>
      <c r="F105" s="106"/>
      <c r="G105" s="107"/>
      <c r="H105" s="29"/>
      <c r="I105" s="26"/>
      <c r="L105" s="27">
        <f t="shared" si="8"/>
        <v>0</v>
      </c>
      <c r="M105" s="32">
        <f t="shared" si="9"/>
        <v>0</v>
      </c>
    </row>
    <row r="106" spans="1:13" s="27" customFormat="1" ht="21" customHeight="1" x14ac:dyDescent="0.25">
      <c r="B106" s="30"/>
      <c r="C106" s="108" t="s">
        <v>66</v>
      </c>
      <c r="D106" s="93"/>
      <c r="E106" s="93"/>
      <c r="F106" s="93"/>
      <c r="G106" s="94"/>
      <c r="H106" s="29"/>
      <c r="I106" s="26"/>
      <c r="L106" s="27">
        <f t="shared" si="8"/>
        <v>0</v>
      </c>
      <c r="M106" s="32">
        <f t="shared" si="9"/>
        <v>0</v>
      </c>
    </row>
    <row r="107" spans="1:13" s="27" customFormat="1" ht="21" customHeight="1" x14ac:dyDescent="0.25">
      <c r="A107" s="3"/>
      <c r="B107" s="30">
        <v>115005</v>
      </c>
      <c r="C107" s="105" t="s">
        <v>36</v>
      </c>
      <c r="D107" s="106"/>
      <c r="E107" s="106"/>
      <c r="F107" s="106"/>
      <c r="G107" s="107"/>
      <c r="H107" s="29" t="s">
        <v>28</v>
      </c>
      <c r="I107" s="26">
        <v>1.6</v>
      </c>
      <c r="K107" s="27">
        <v>24.46</v>
      </c>
      <c r="L107" s="27">
        <f t="shared" si="8"/>
        <v>39.136000000000003</v>
      </c>
      <c r="M107" s="32">
        <f t="shared" si="9"/>
        <v>115005</v>
      </c>
    </row>
    <row r="108" spans="1:13" s="27" customFormat="1" ht="21" customHeight="1" x14ac:dyDescent="0.25">
      <c r="A108" s="3"/>
      <c r="B108" s="30"/>
      <c r="C108" s="102" t="s">
        <v>69</v>
      </c>
      <c r="D108" s="103"/>
      <c r="E108" s="103"/>
      <c r="F108" s="103"/>
      <c r="G108" s="104"/>
      <c r="H108" s="29"/>
      <c r="I108" s="26"/>
      <c r="L108" s="27">
        <f t="shared" si="8"/>
        <v>0</v>
      </c>
      <c r="M108" s="32">
        <f t="shared" si="9"/>
        <v>0</v>
      </c>
    </row>
    <row r="109" spans="1:13" s="27" customFormat="1" ht="21" customHeight="1" x14ac:dyDescent="0.25">
      <c r="A109" s="3"/>
      <c r="B109" s="30"/>
      <c r="C109" s="105"/>
      <c r="D109" s="106"/>
      <c r="E109" s="106"/>
      <c r="F109" s="106"/>
      <c r="G109" s="107"/>
      <c r="H109" s="29"/>
      <c r="I109" s="26"/>
      <c r="L109" s="27">
        <f t="shared" si="8"/>
        <v>0</v>
      </c>
      <c r="M109" s="32">
        <f t="shared" si="9"/>
        <v>0</v>
      </c>
    </row>
    <row r="110" spans="1:13" s="27" customFormat="1" ht="21" customHeight="1" x14ac:dyDescent="0.25">
      <c r="A110" s="3"/>
      <c r="B110" s="30">
        <v>135005</v>
      </c>
      <c r="C110" s="105" t="s">
        <v>30</v>
      </c>
      <c r="D110" s="106"/>
      <c r="E110" s="106"/>
      <c r="F110" s="106"/>
      <c r="G110" s="107"/>
      <c r="H110" s="29" t="s">
        <v>28</v>
      </c>
      <c r="I110" s="26">
        <v>43.63</v>
      </c>
      <c r="K110" s="27">
        <v>26.2</v>
      </c>
      <c r="L110" s="27">
        <f t="shared" si="8"/>
        <v>1143.106</v>
      </c>
      <c r="M110" s="32">
        <f t="shared" si="9"/>
        <v>135005</v>
      </c>
    </row>
    <row r="111" spans="1:13" s="27" customFormat="1" ht="21" customHeight="1" x14ac:dyDescent="0.25">
      <c r="A111" s="3"/>
      <c r="B111" s="30"/>
      <c r="C111" s="102" t="s">
        <v>67</v>
      </c>
      <c r="D111" s="103"/>
      <c r="E111" s="103"/>
      <c r="F111" s="103"/>
      <c r="G111" s="104"/>
      <c r="H111" s="29"/>
      <c r="I111" s="26"/>
      <c r="L111" s="27">
        <f t="shared" si="8"/>
        <v>0</v>
      </c>
      <c r="M111" s="32">
        <f t="shared" si="9"/>
        <v>0</v>
      </c>
    </row>
    <row r="112" spans="1:13" s="27" customFormat="1" ht="21" customHeight="1" x14ac:dyDescent="0.25">
      <c r="A112" s="3"/>
      <c r="B112" s="30"/>
      <c r="C112" s="105"/>
      <c r="D112" s="106"/>
      <c r="E112" s="106"/>
      <c r="F112" s="106"/>
      <c r="G112" s="107"/>
      <c r="H112" s="29"/>
      <c r="I112" s="26"/>
      <c r="L112" s="27">
        <f t="shared" si="8"/>
        <v>0</v>
      </c>
      <c r="M112" s="32">
        <f t="shared" si="9"/>
        <v>0</v>
      </c>
    </row>
    <row r="113" spans="1:13" s="27" customFormat="1" ht="21" customHeight="1" x14ac:dyDescent="0.25">
      <c r="A113" s="3"/>
      <c r="B113" s="30">
        <v>115003</v>
      </c>
      <c r="C113" s="105" t="s">
        <v>82</v>
      </c>
      <c r="D113" s="106"/>
      <c r="E113" s="106"/>
      <c r="F113" s="106"/>
      <c r="G113" s="107"/>
      <c r="H113" s="29" t="s">
        <v>28</v>
      </c>
      <c r="I113" s="26">
        <v>3</v>
      </c>
      <c r="K113" s="27">
        <v>6.99</v>
      </c>
      <c r="L113" s="27">
        <f t="shared" si="8"/>
        <v>20.97</v>
      </c>
      <c r="M113" s="32">
        <f t="shared" si="9"/>
        <v>115003</v>
      </c>
    </row>
    <row r="114" spans="1:13" s="27" customFormat="1" ht="21" customHeight="1" x14ac:dyDescent="0.25">
      <c r="A114" s="3"/>
      <c r="B114" s="30"/>
      <c r="C114" s="102" t="s">
        <v>86</v>
      </c>
      <c r="D114" s="103"/>
      <c r="E114" s="103"/>
      <c r="F114" s="103"/>
      <c r="G114" s="104"/>
      <c r="H114" s="29"/>
      <c r="I114" s="26"/>
      <c r="L114" s="27">
        <f t="shared" si="8"/>
        <v>0</v>
      </c>
      <c r="M114" s="32">
        <f t="shared" si="9"/>
        <v>0</v>
      </c>
    </row>
    <row r="115" spans="1:13" s="27" customFormat="1" ht="21" customHeight="1" x14ac:dyDescent="0.25">
      <c r="A115" s="3"/>
      <c r="B115" s="30"/>
      <c r="C115" s="105"/>
      <c r="D115" s="106"/>
      <c r="E115" s="106"/>
      <c r="F115" s="106"/>
      <c r="G115" s="107"/>
      <c r="H115" s="29"/>
      <c r="I115" s="26"/>
      <c r="L115" s="27">
        <f t="shared" si="8"/>
        <v>0</v>
      </c>
      <c r="M115" s="32">
        <f t="shared" si="9"/>
        <v>0</v>
      </c>
    </row>
    <row r="116" spans="1:13" s="27" customFormat="1" ht="21" customHeight="1" x14ac:dyDescent="0.25">
      <c r="A116" s="3"/>
      <c r="B116" s="30">
        <v>10107</v>
      </c>
      <c r="C116" s="105" t="s">
        <v>32</v>
      </c>
      <c r="D116" s="106"/>
      <c r="E116" s="106"/>
      <c r="F116" s="106"/>
      <c r="G116" s="107"/>
      <c r="H116" s="29" t="s">
        <v>27</v>
      </c>
      <c r="I116" s="26">
        <f>SUM(J117:J120)</f>
        <v>1.9589700000000001</v>
      </c>
      <c r="K116" s="27">
        <v>80.22</v>
      </c>
      <c r="L116" s="27">
        <f t="shared" si="8"/>
        <v>157.1485734</v>
      </c>
      <c r="M116" s="32">
        <f t="shared" si="9"/>
        <v>10107</v>
      </c>
    </row>
    <row r="117" spans="1:13" s="27" customFormat="1" ht="21" customHeight="1" x14ac:dyDescent="0.25">
      <c r="A117" s="3"/>
      <c r="B117" s="30"/>
      <c r="C117" s="102" t="s">
        <v>33</v>
      </c>
      <c r="D117" s="103"/>
      <c r="E117" s="103"/>
      <c r="F117" s="103"/>
      <c r="G117" s="104"/>
      <c r="H117" s="29"/>
      <c r="I117" s="26"/>
      <c r="J117" s="27">
        <f>I110*0.03*1.3</f>
        <v>1.70157</v>
      </c>
      <c r="L117" s="27">
        <f t="shared" si="8"/>
        <v>0</v>
      </c>
      <c r="M117" s="32">
        <f t="shared" si="9"/>
        <v>0</v>
      </c>
    </row>
    <row r="118" spans="1:13" s="27" customFormat="1" ht="21" customHeight="1" x14ac:dyDescent="0.25">
      <c r="A118" s="3"/>
      <c r="B118" s="30"/>
      <c r="C118" s="102" t="s">
        <v>38</v>
      </c>
      <c r="D118" s="109"/>
      <c r="E118" s="109"/>
      <c r="F118" s="109"/>
      <c r="G118" s="110"/>
      <c r="H118" s="29"/>
      <c r="I118" s="26"/>
      <c r="J118" s="27">
        <f>I107*0.03*1.3</f>
        <v>6.2400000000000004E-2</v>
      </c>
      <c r="L118" s="27">
        <f t="shared" si="8"/>
        <v>0</v>
      </c>
      <c r="M118" s="32">
        <f t="shared" si="9"/>
        <v>0</v>
      </c>
    </row>
    <row r="119" spans="1:13" s="27" customFormat="1" ht="21" customHeight="1" x14ac:dyDescent="0.25">
      <c r="A119" s="3"/>
      <c r="B119" s="30"/>
      <c r="C119" s="102" t="s">
        <v>87</v>
      </c>
      <c r="D119" s="103"/>
      <c r="E119" s="103"/>
      <c r="F119" s="103"/>
      <c r="G119" s="104"/>
      <c r="H119" s="29"/>
      <c r="I119" s="26"/>
      <c r="J119" s="27">
        <f>I113*0.05*1.3</f>
        <v>0.19500000000000003</v>
      </c>
      <c r="L119" s="27">
        <f t="shared" si="8"/>
        <v>0</v>
      </c>
      <c r="M119" s="32">
        <f t="shared" si="9"/>
        <v>0</v>
      </c>
    </row>
    <row r="120" spans="1:13" s="27" customFormat="1" ht="21" customHeight="1" x14ac:dyDescent="0.25">
      <c r="A120" s="3"/>
      <c r="B120" s="30"/>
      <c r="C120" s="105"/>
      <c r="D120" s="106"/>
      <c r="E120" s="106"/>
      <c r="F120" s="106"/>
      <c r="G120" s="107"/>
      <c r="H120" s="29"/>
      <c r="I120" s="26"/>
      <c r="L120" s="27">
        <f t="shared" si="8"/>
        <v>0</v>
      </c>
      <c r="M120" s="32">
        <f t="shared" si="9"/>
        <v>0</v>
      </c>
    </row>
    <row r="121" spans="1:13" s="27" customFormat="1" ht="21" customHeight="1" x14ac:dyDescent="0.25">
      <c r="A121" s="3"/>
      <c r="B121" s="30">
        <v>50140</v>
      </c>
      <c r="C121" s="105" t="s">
        <v>68</v>
      </c>
      <c r="D121" s="106"/>
      <c r="E121" s="106"/>
      <c r="F121" s="106"/>
      <c r="G121" s="107"/>
      <c r="H121" s="29" t="s">
        <v>28</v>
      </c>
      <c r="I121" s="26">
        <v>43.63</v>
      </c>
      <c r="K121" s="27">
        <v>28.71</v>
      </c>
      <c r="L121" s="27">
        <f t="shared" si="8"/>
        <v>1252.6173000000001</v>
      </c>
      <c r="M121" s="32">
        <f t="shared" si="9"/>
        <v>50140</v>
      </c>
    </row>
    <row r="122" spans="1:13" s="27" customFormat="1" ht="21" customHeight="1" x14ac:dyDescent="0.25">
      <c r="A122" s="3"/>
      <c r="B122" s="30"/>
      <c r="C122" s="102" t="s">
        <v>67</v>
      </c>
      <c r="D122" s="103"/>
      <c r="E122" s="103"/>
      <c r="F122" s="103"/>
      <c r="G122" s="104"/>
      <c r="H122" s="29"/>
      <c r="I122" s="26"/>
      <c r="L122" s="27">
        <f t="shared" si="8"/>
        <v>0</v>
      </c>
      <c r="M122" s="32">
        <f t="shared" si="9"/>
        <v>0</v>
      </c>
    </row>
    <row r="123" spans="1:13" s="27" customFormat="1" ht="21" customHeight="1" x14ac:dyDescent="0.25">
      <c r="A123" s="3"/>
      <c r="B123" s="30"/>
      <c r="C123" s="105"/>
      <c r="D123" s="106"/>
      <c r="E123" s="106"/>
      <c r="F123" s="106"/>
      <c r="G123" s="107"/>
      <c r="H123" s="29"/>
      <c r="I123" s="26"/>
      <c r="L123" s="27">
        <f t="shared" si="8"/>
        <v>0</v>
      </c>
      <c r="M123" s="32">
        <f t="shared" si="9"/>
        <v>0</v>
      </c>
    </row>
    <row r="124" spans="1:13" s="27" customFormat="1" ht="21" customHeight="1" x14ac:dyDescent="0.25">
      <c r="A124" s="3"/>
      <c r="B124" s="30">
        <v>130242</v>
      </c>
      <c r="C124" s="105" t="s">
        <v>70</v>
      </c>
      <c r="D124" s="106"/>
      <c r="E124" s="106"/>
      <c r="F124" s="106"/>
      <c r="G124" s="107"/>
      <c r="H124" s="29" t="s">
        <v>28</v>
      </c>
      <c r="I124" s="26">
        <v>43.63</v>
      </c>
      <c r="K124" s="27">
        <v>53.39</v>
      </c>
      <c r="L124" s="27">
        <f t="shared" si="8"/>
        <v>2329.4057000000003</v>
      </c>
      <c r="M124" s="32">
        <f t="shared" si="9"/>
        <v>130242</v>
      </c>
    </row>
    <row r="125" spans="1:13" s="27" customFormat="1" ht="21" customHeight="1" x14ac:dyDescent="0.25">
      <c r="A125" s="3"/>
      <c r="B125" s="30"/>
      <c r="C125" s="102" t="s">
        <v>67</v>
      </c>
      <c r="D125" s="103"/>
      <c r="E125" s="103"/>
      <c r="F125" s="103"/>
      <c r="G125" s="104"/>
      <c r="H125" s="29"/>
      <c r="I125" s="26"/>
      <c r="L125" s="27">
        <f t="shared" si="8"/>
        <v>0</v>
      </c>
      <c r="M125" s="32">
        <f t="shared" si="9"/>
        <v>0</v>
      </c>
    </row>
    <row r="126" spans="1:13" s="27" customFormat="1" ht="21" customHeight="1" x14ac:dyDescent="0.25">
      <c r="A126" s="3"/>
      <c r="B126" s="30"/>
      <c r="C126" s="105"/>
      <c r="D126" s="106"/>
      <c r="E126" s="106"/>
      <c r="F126" s="106"/>
      <c r="G126" s="107"/>
      <c r="H126" s="29"/>
      <c r="I126" s="26"/>
      <c r="L126" s="27">
        <f t="shared" si="8"/>
        <v>0</v>
      </c>
      <c r="M126" s="32">
        <f t="shared" si="9"/>
        <v>0</v>
      </c>
    </row>
    <row r="127" spans="1:13" s="27" customFormat="1" ht="21" customHeight="1" x14ac:dyDescent="0.25">
      <c r="A127" s="3"/>
      <c r="B127" s="30">
        <v>110229</v>
      </c>
      <c r="C127" s="105" t="s">
        <v>40</v>
      </c>
      <c r="D127" s="106"/>
      <c r="E127" s="106"/>
      <c r="F127" s="106"/>
      <c r="G127" s="107"/>
      <c r="H127" s="29" t="s">
        <v>28</v>
      </c>
      <c r="I127" s="26">
        <v>1.6</v>
      </c>
      <c r="K127" s="27">
        <v>42.94</v>
      </c>
      <c r="L127" s="27">
        <f t="shared" si="8"/>
        <v>68.703999999999994</v>
      </c>
      <c r="M127" s="32">
        <f t="shared" si="9"/>
        <v>110229</v>
      </c>
    </row>
    <row r="128" spans="1:13" s="27" customFormat="1" ht="21" customHeight="1" x14ac:dyDescent="0.25">
      <c r="A128" s="3"/>
      <c r="B128" s="30"/>
      <c r="C128" s="102" t="s">
        <v>69</v>
      </c>
      <c r="D128" s="103"/>
      <c r="E128" s="103"/>
      <c r="F128" s="103"/>
      <c r="G128" s="104"/>
      <c r="H128" s="29"/>
      <c r="I128" s="26"/>
      <c r="L128" s="27">
        <f t="shared" si="8"/>
        <v>0</v>
      </c>
      <c r="M128" s="32">
        <f t="shared" si="9"/>
        <v>0</v>
      </c>
    </row>
    <row r="129" spans="1:13" s="27" customFormat="1" ht="21" customHeight="1" x14ac:dyDescent="0.25">
      <c r="A129" s="3"/>
      <c r="B129" s="30"/>
      <c r="C129" s="105"/>
      <c r="D129" s="106"/>
      <c r="E129" s="106"/>
      <c r="F129" s="106"/>
      <c r="G129" s="107"/>
      <c r="H129" s="29"/>
      <c r="I129" s="26"/>
      <c r="L129" s="27">
        <f t="shared" si="8"/>
        <v>0</v>
      </c>
      <c r="M129" s="32">
        <f t="shared" si="9"/>
        <v>0</v>
      </c>
    </row>
    <row r="130" spans="1:13" s="27" customFormat="1" ht="21" customHeight="1" x14ac:dyDescent="0.25">
      <c r="A130" s="3"/>
      <c r="B130" s="30">
        <v>80281</v>
      </c>
      <c r="C130" s="105" t="s">
        <v>57</v>
      </c>
      <c r="D130" s="106"/>
      <c r="E130" s="106"/>
      <c r="F130" s="106"/>
      <c r="G130" s="107"/>
      <c r="H130" s="29" t="s">
        <v>28</v>
      </c>
      <c r="I130" s="26">
        <v>3.5</v>
      </c>
      <c r="K130" s="27">
        <v>102.87</v>
      </c>
      <c r="L130" s="27">
        <f t="shared" ref="L130:L146" si="10">K130*I130</f>
        <v>360.04500000000002</v>
      </c>
      <c r="M130" s="32">
        <f t="shared" ref="M130:M146" si="11">B130</f>
        <v>80281</v>
      </c>
    </row>
    <row r="131" spans="1:13" s="27" customFormat="1" ht="21" customHeight="1" x14ac:dyDescent="0.25">
      <c r="A131" s="3"/>
      <c r="B131" s="30"/>
      <c r="C131" s="102" t="s">
        <v>71</v>
      </c>
      <c r="D131" s="103"/>
      <c r="E131" s="103"/>
      <c r="F131" s="103"/>
      <c r="G131" s="104"/>
      <c r="H131" s="64"/>
      <c r="I131" s="26"/>
      <c r="L131" s="27">
        <f t="shared" si="10"/>
        <v>0</v>
      </c>
      <c r="M131" s="32">
        <f t="shared" si="11"/>
        <v>0</v>
      </c>
    </row>
    <row r="132" spans="1:13" s="27" customFormat="1" ht="21" customHeight="1" x14ac:dyDescent="0.25">
      <c r="A132" s="3"/>
      <c r="B132" s="30"/>
      <c r="C132" s="105"/>
      <c r="D132" s="106"/>
      <c r="E132" s="106"/>
      <c r="F132" s="106"/>
      <c r="G132" s="107"/>
      <c r="H132" s="29"/>
      <c r="I132" s="26"/>
      <c r="L132" s="27">
        <f t="shared" si="10"/>
        <v>0</v>
      </c>
      <c r="M132" s="32">
        <f t="shared" si="11"/>
        <v>0</v>
      </c>
    </row>
    <row r="133" spans="1:13" s="27" customFormat="1" ht="21" customHeight="1" x14ac:dyDescent="0.25">
      <c r="A133" s="3"/>
      <c r="B133" s="30">
        <v>76001</v>
      </c>
      <c r="C133" s="105" t="s">
        <v>49</v>
      </c>
      <c r="D133" s="106"/>
      <c r="E133" s="106"/>
      <c r="F133" s="106"/>
      <c r="G133" s="107"/>
      <c r="H133" s="29" t="s">
        <v>4</v>
      </c>
      <c r="I133" s="26">
        <v>1</v>
      </c>
      <c r="K133" s="27">
        <v>9.7899999999999991</v>
      </c>
      <c r="L133" s="27">
        <f>K133*I133</f>
        <v>9.7899999999999991</v>
      </c>
      <c r="M133" s="32">
        <f>B133</f>
        <v>76001</v>
      </c>
    </row>
    <row r="134" spans="1:13" s="27" customFormat="1" ht="21" customHeight="1" x14ac:dyDescent="0.25">
      <c r="A134" s="3"/>
      <c r="B134" s="30"/>
      <c r="C134" s="102" t="s">
        <v>51</v>
      </c>
      <c r="D134" s="103"/>
      <c r="E134" s="103"/>
      <c r="F134" s="103"/>
      <c r="G134" s="104"/>
      <c r="H134" s="29"/>
      <c r="I134" s="26"/>
      <c r="L134" s="27">
        <f>K134*I134</f>
        <v>0</v>
      </c>
      <c r="M134" s="32">
        <f>B134</f>
        <v>0</v>
      </c>
    </row>
    <row r="135" spans="1:13" s="27" customFormat="1" ht="21" customHeight="1" x14ac:dyDescent="0.25">
      <c r="A135" s="3"/>
      <c r="B135" s="30"/>
      <c r="C135" s="105"/>
      <c r="D135" s="106"/>
      <c r="E135" s="106"/>
      <c r="F135" s="106"/>
      <c r="G135" s="107"/>
      <c r="H135" s="29"/>
      <c r="I135" s="26"/>
      <c r="L135" s="27">
        <f>K135*I135</f>
        <v>0</v>
      </c>
      <c r="M135" s="32">
        <f>B135</f>
        <v>0</v>
      </c>
    </row>
    <row r="136" spans="1:13" s="27" customFormat="1" ht="21" customHeight="1" x14ac:dyDescent="0.25">
      <c r="A136" s="3"/>
      <c r="B136" s="30">
        <v>70112</v>
      </c>
      <c r="C136" s="105" t="s">
        <v>77</v>
      </c>
      <c r="D136" s="106"/>
      <c r="E136" s="106"/>
      <c r="F136" s="106"/>
      <c r="G136" s="107"/>
      <c r="H136" s="29" t="s">
        <v>4</v>
      </c>
      <c r="I136" s="26">
        <v>1</v>
      </c>
      <c r="K136" s="27">
        <v>223.28</v>
      </c>
      <c r="L136" s="27">
        <f t="shared" si="10"/>
        <v>223.28</v>
      </c>
      <c r="M136" s="32">
        <f t="shared" si="11"/>
        <v>70112</v>
      </c>
    </row>
    <row r="137" spans="1:13" s="27" customFormat="1" ht="21" customHeight="1" x14ac:dyDescent="0.25">
      <c r="A137" s="3"/>
      <c r="B137" s="30"/>
      <c r="C137" s="102" t="s">
        <v>51</v>
      </c>
      <c r="D137" s="103"/>
      <c r="E137" s="103"/>
      <c r="F137" s="103"/>
      <c r="G137" s="104"/>
      <c r="H137" s="29"/>
      <c r="I137" s="26"/>
      <c r="L137" s="27">
        <f t="shared" si="10"/>
        <v>0</v>
      </c>
      <c r="M137" s="32">
        <f t="shared" si="11"/>
        <v>0</v>
      </c>
    </row>
    <row r="138" spans="1:13" s="27" customFormat="1" ht="21" customHeight="1" x14ac:dyDescent="0.25">
      <c r="A138" s="3"/>
      <c r="B138" s="30"/>
      <c r="C138" s="105"/>
      <c r="D138" s="106"/>
      <c r="E138" s="106"/>
      <c r="F138" s="106"/>
      <c r="G138" s="107"/>
      <c r="H138" s="29"/>
      <c r="I138" s="26"/>
      <c r="L138" s="27">
        <f t="shared" si="10"/>
        <v>0</v>
      </c>
      <c r="M138" s="32">
        <f t="shared" si="11"/>
        <v>0</v>
      </c>
    </row>
    <row r="139" spans="1:13" s="27" customFormat="1" ht="21" customHeight="1" x14ac:dyDescent="0.25">
      <c r="A139" s="3"/>
      <c r="B139" s="30">
        <v>70202</v>
      </c>
      <c r="C139" s="105" t="s">
        <v>78</v>
      </c>
      <c r="D139" s="106"/>
      <c r="E139" s="106"/>
      <c r="F139" s="106"/>
      <c r="G139" s="107"/>
      <c r="H139" s="29" t="s">
        <v>4</v>
      </c>
      <c r="I139" s="26">
        <v>1</v>
      </c>
      <c r="K139" s="27">
        <v>192.91</v>
      </c>
      <c r="L139" s="27">
        <f t="shared" si="10"/>
        <v>192.91</v>
      </c>
      <c r="M139" s="32">
        <f t="shared" si="11"/>
        <v>70202</v>
      </c>
    </row>
    <row r="140" spans="1:13" s="27" customFormat="1" ht="21" customHeight="1" x14ac:dyDescent="0.25">
      <c r="A140" s="3"/>
      <c r="B140" s="30"/>
      <c r="C140" s="102" t="s">
        <v>51</v>
      </c>
      <c r="D140" s="103"/>
      <c r="E140" s="103"/>
      <c r="F140" s="103"/>
      <c r="G140" s="104"/>
      <c r="H140" s="29"/>
      <c r="I140" s="26"/>
      <c r="L140" s="27">
        <f t="shared" si="10"/>
        <v>0</v>
      </c>
      <c r="M140" s="32">
        <f t="shared" si="11"/>
        <v>0</v>
      </c>
    </row>
    <row r="141" spans="1:13" s="27" customFormat="1" ht="21" customHeight="1" x14ac:dyDescent="0.25">
      <c r="A141" s="3"/>
      <c r="B141" s="30"/>
      <c r="C141" s="105"/>
      <c r="D141" s="106"/>
      <c r="E141" s="106"/>
      <c r="F141" s="106"/>
      <c r="G141" s="107"/>
      <c r="H141" s="29"/>
      <c r="I141" s="26"/>
      <c r="L141" s="27">
        <f t="shared" si="10"/>
        <v>0</v>
      </c>
      <c r="M141" s="32">
        <f t="shared" si="11"/>
        <v>0</v>
      </c>
    </row>
    <row r="142" spans="1:13" s="27" customFormat="1" ht="21" customHeight="1" x14ac:dyDescent="0.25">
      <c r="A142" s="3"/>
      <c r="B142" s="30">
        <v>118006</v>
      </c>
      <c r="C142" s="105" t="s">
        <v>84</v>
      </c>
      <c r="D142" s="106"/>
      <c r="E142" s="106"/>
      <c r="F142" s="106"/>
      <c r="G142" s="107"/>
      <c r="H142" s="29" t="s">
        <v>28</v>
      </c>
      <c r="I142" s="26">
        <v>3</v>
      </c>
      <c r="K142" s="27">
        <v>21.35</v>
      </c>
      <c r="L142" s="27">
        <f>K142*I142</f>
        <v>64.050000000000011</v>
      </c>
      <c r="M142" s="32">
        <f>B142</f>
        <v>118006</v>
      </c>
    </row>
    <row r="143" spans="1:13" s="27" customFormat="1" ht="21" customHeight="1" x14ac:dyDescent="0.25">
      <c r="A143" s="3"/>
      <c r="B143" s="30"/>
      <c r="C143" s="102" t="s">
        <v>88</v>
      </c>
      <c r="D143" s="103"/>
      <c r="E143" s="103"/>
      <c r="F143" s="103"/>
      <c r="G143" s="104"/>
      <c r="H143" s="29"/>
      <c r="I143" s="26"/>
      <c r="L143" s="27">
        <f>K143*I143</f>
        <v>0</v>
      </c>
      <c r="M143" s="32">
        <f>B143</f>
        <v>0</v>
      </c>
    </row>
    <row r="144" spans="1:13" s="27" customFormat="1" ht="21" customHeight="1" x14ac:dyDescent="0.25">
      <c r="A144" s="3"/>
      <c r="B144" s="30"/>
      <c r="C144" s="105"/>
      <c r="D144" s="106"/>
      <c r="E144" s="106"/>
      <c r="F144" s="106"/>
      <c r="G144" s="107"/>
      <c r="H144" s="29"/>
      <c r="I144" s="26"/>
      <c r="L144" s="27">
        <f>K144*I144</f>
        <v>0</v>
      </c>
      <c r="M144" s="32">
        <f>B144</f>
        <v>0</v>
      </c>
    </row>
    <row r="145" spans="1:13" s="27" customFormat="1" ht="21" customHeight="1" x14ac:dyDescent="0.25">
      <c r="A145" s="3"/>
      <c r="B145" s="30">
        <v>158001</v>
      </c>
      <c r="C145" s="105" t="s">
        <v>34</v>
      </c>
      <c r="D145" s="106"/>
      <c r="E145" s="106"/>
      <c r="F145" s="106"/>
      <c r="G145" s="107"/>
      <c r="H145" s="29" t="s">
        <v>28</v>
      </c>
      <c r="I145" s="26">
        <v>43.63</v>
      </c>
      <c r="K145" s="27">
        <v>12.83</v>
      </c>
      <c r="L145" s="27">
        <f t="shared" si="10"/>
        <v>559.77290000000005</v>
      </c>
      <c r="M145" s="32">
        <f t="shared" si="11"/>
        <v>158001</v>
      </c>
    </row>
    <row r="146" spans="1:13" s="27" customFormat="1" ht="21" customHeight="1" x14ac:dyDescent="0.25">
      <c r="A146" s="3"/>
      <c r="B146" s="30"/>
      <c r="C146" s="102" t="s">
        <v>72</v>
      </c>
      <c r="D146" s="103"/>
      <c r="E146" s="103"/>
      <c r="F146" s="103"/>
      <c r="G146" s="104"/>
      <c r="H146" s="29"/>
      <c r="I146" s="26"/>
      <c r="L146" s="27">
        <f t="shared" si="10"/>
        <v>0</v>
      </c>
      <c r="M146" s="32">
        <f t="shared" si="11"/>
        <v>0</v>
      </c>
    </row>
    <row r="147" spans="1:13" s="27" customFormat="1" ht="21" customHeight="1" x14ac:dyDescent="0.25">
      <c r="A147" s="3"/>
      <c r="B147" s="30"/>
      <c r="C147" s="105"/>
      <c r="D147" s="106"/>
      <c r="E147" s="106"/>
      <c r="F147" s="106"/>
      <c r="G147" s="107"/>
      <c r="H147" s="29"/>
      <c r="I147" s="26"/>
      <c r="L147" s="27">
        <f t="shared" ref="L147:L159" si="12">K147*I147</f>
        <v>0</v>
      </c>
      <c r="M147" s="32">
        <f t="shared" ref="M147:M159" si="13">B147</f>
        <v>0</v>
      </c>
    </row>
    <row r="148" spans="1:13" s="27" customFormat="1" ht="21" customHeight="1" x14ac:dyDescent="0.25">
      <c r="A148" s="3"/>
      <c r="B148" s="30">
        <v>158005</v>
      </c>
      <c r="C148" s="105" t="s">
        <v>73</v>
      </c>
      <c r="D148" s="106"/>
      <c r="E148" s="106"/>
      <c r="F148" s="106"/>
      <c r="G148" s="107"/>
      <c r="H148" s="29" t="s">
        <v>28</v>
      </c>
      <c r="I148" s="26">
        <v>74.3</v>
      </c>
      <c r="K148" s="27">
        <v>13.74</v>
      </c>
      <c r="L148" s="27">
        <f t="shared" si="12"/>
        <v>1020.8819999999999</v>
      </c>
      <c r="M148" s="32">
        <f t="shared" si="13"/>
        <v>158005</v>
      </c>
    </row>
    <row r="149" spans="1:13" s="27" customFormat="1" ht="21" customHeight="1" x14ac:dyDescent="0.25">
      <c r="A149" s="3"/>
      <c r="B149" s="30"/>
      <c r="C149" s="102" t="s">
        <v>75</v>
      </c>
      <c r="D149" s="103"/>
      <c r="E149" s="103"/>
      <c r="F149" s="103"/>
      <c r="G149" s="104"/>
      <c r="H149" s="29"/>
      <c r="I149" s="26"/>
      <c r="L149" s="27">
        <f t="shared" si="12"/>
        <v>0</v>
      </c>
      <c r="M149" s="32">
        <f t="shared" si="13"/>
        <v>0</v>
      </c>
    </row>
    <row r="150" spans="1:13" s="27" customFormat="1" ht="21" customHeight="1" x14ac:dyDescent="0.25">
      <c r="A150" s="3"/>
      <c r="B150" s="30"/>
      <c r="C150" s="105"/>
      <c r="D150" s="106"/>
      <c r="E150" s="106"/>
      <c r="F150" s="106"/>
      <c r="G150" s="107"/>
      <c r="H150" s="29"/>
      <c r="I150" s="26"/>
      <c r="L150" s="27">
        <f>K150*I150</f>
        <v>0</v>
      </c>
      <c r="M150" s="32">
        <f>B150</f>
        <v>0</v>
      </c>
    </row>
    <row r="151" spans="1:13" s="27" customFormat="1" ht="21" customHeight="1" x14ac:dyDescent="0.25">
      <c r="A151" s="3"/>
      <c r="B151" s="30">
        <v>150123</v>
      </c>
      <c r="C151" s="105" t="s">
        <v>74</v>
      </c>
      <c r="D151" s="106"/>
      <c r="E151" s="106"/>
      <c r="F151" s="106"/>
      <c r="G151" s="107"/>
      <c r="H151" s="29" t="s">
        <v>28</v>
      </c>
      <c r="I151" s="26">
        <v>43</v>
      </c>
      <c r="K151" s="27">
        <v>17.760000000000002</v>
      </c>
      <c r="L151" s="27">
        <f t="shared" si="12"/>
        <v>763.68000000000006</v>
      </c>
      <c r="M151" s="32">
        <f t="shared" si="13"/>
        <v>150123</v>
      </c>
    </row>
    <row r="152" spans="1:13" s="27" customFormat="1" ht="21" customHeight="1" x14ac:dyDescent="0.25">
      <c r="A152" s="3"/>
      <c r="B152" s="30"/>
      <c r="C152" s="102" t="s">
        <v>76</v>
      </c>
      <c r="D152" s="103"/>
      <c r="E152" s="103"/>
      <c r="F152" s="103"/>
      <c r="G152" s="104"/>
      <c r="H152" s="29"/>
      <c r="I152" s="26"/>
      <c r="L152" s="27">
        <f>K152*I152</f>
        <v>0</v>
      </c>
      <c r="M152" s="32">
        <f>B152</f>
        <v>0</v>
      </c>
    </row>
    <row r="153" spans="1:13" s="27" customFormat="1" ht="21" customHeight="1" x14ac:dyDescent="0.25">
      <c r="A153" s="3"/>
      <c r="B153" s="30"/>
      <c r="C153" s="105"/>
      <c r="D153" s="106"/>
      <c r="E153" s="106"/>
      <c r="F153" s="106"/>
      <c r="G153" s="107"/>
      <c r="H153" s="29"/>
      <c r="I153" s="26"/>
      <c r="L153" s="27">
        <f t="shared" si="12"/>
        <v>0</v>
      </c>
      <c r="M153" s="32">
        <f t="shared" si="13"/>
        <v>0</v>
      </c>
    </row>
    <row r="154" spans="1:13" s="27" customFormat="1" ht="21" customHeight="1" x14ac:dyDescent="0.25">
      <c r="A154" s="3"/>
      <c r="B154" s="30">
        <v>158034</v>
      </c>
      <c r="C154" s="105" t="s">
        <v>42</v>
      </c>
      <c r="D154" s="106"/>
      <c r="E154" s="106"/>
      <c r="F154" s="106"/>
      <c r="G154" s="107"/>
      <c r="H154" s="29" t="s">
        <v>28</v>
      </c>
      <c r="I154" s="26">
        <v>2.5</v>
      </c>
      <c r="K154" s="27">
        <v>22.91</v>
      </c>
      <c r="L154" s="27">
        <f t="shared" si="12"/>
        <v>57.274999999999999</v>
      </c>
      <c r="M154" s="32">
        <f t="shared" si="13"/>
        <v>158034</v>
      </c>
    </row>
    <row r="155" spans="1:13" s="27" customFormat="1" ht="21" customHeight="1" x14ac:dyDescent="0.25">
      <c r="A155" s="3"/>
      <c r="B155" s="30"/>
      <c r="C155" s="102" t="s">
        <v>79</v>
      </c>
      <c r="D155" s="103"/>
      <c r="E155" s="103"/>
      <c r="F155" s="103"/>
      <c r="G155" s="104"/>
      <c r="H155" s="29"/>
      <c r="I155" s="26"/>
      <c r="L155" s="27">
        <f t="shared" si="12"/>
        <v>0</v>
      </c>
      <c r="M155" s="32">
        <f t="shared" si="13"/>
        <v>0</v>
      </c>
    </row>
    <row r="156" spans="1:13" s="27" customFormat="1" ht="21" customHeight="1" x14ac:dyDescent="0.25">
      <c r="A156" s="3"/>
      <c r="B156" s="30"/>
      <c r="C156" s="105"/>
      <c r="D156" s="106"/>
      <c r="E156" s="106"/>
      <c r="F156" s="106"/>
      <c r="G156" s="107"/>
      <c r="H156" s="29"/>
      <c r="I156" s="26"/>
      <c r="L156" s="27">
        <f t="shared" si="12"/>
        <v>0</v>
      </c>
      <c r="M156" s="32">
        <f t="shared" si="13"/>
        <v>0</v>
      </c>
    </row>
    <row r="157" spans="1:13" s="27" customFormat="1" ht="21" customHeight="1" x14ac:dyDescent="0.25">
      <c r="A157" s="3"/>
      <c r="B157" s="30">
        <v>150211</v>
      </c>
      <c r="C157" s="105" t="s">
        <v>80</v>
      </c>
      <c r="D157" s="106"/>
      <c r="E157" s="106"/>
      <c r="F157" s="106"/>
      <c r="G157" s="107"/>
      <c r="H157" s="29" t="s">
        <v>28</v>
      </c>
      <c r="I157" s="26">
        <v>5.2</v>
      </c>
      <c r="K157" s="27">
        <v>32.369999999999997</v>
      </c>
      <c r="L157" s="27">
        <f t="shared" si="12"/>
        <v>168.32399999999998</v>
      </c>
      <c r="M157" s="32">
        <f t="shared" si="13"/>
        <v>150211</v>
      </c>
    </row>
    <row r="158" spans="1:13" s="27" customFormat="1" ht="21" customHeight="1" x14ac:dyDescent="0.25">
      <c r="A158" s="3"/>
      <c r="B158" s="30"/>
      <c r="C158" s="102" t="s">
        <v>81</v>
      </c>
      <c r="D158" s="103"/>
      <c r="E158" s="103"/>
      <c r="F158" s="103"/>
      <c r="G158" s="104"/>
      <c r="H158" s="29"/>
      <c r="I158" s="26"/>
      <c r="L158" s="27">
        <f t="shared" si="12"/>
        <v>0</v>
      </c>
      <c r="M158" s="32">
        <f t="shared" si="13"/>
        <v>0</v>
      </c>
    </row>
    <row r="159" spans="1:13" s="27" customFormat="1" ht="21" customHeight="1" x14ac:dyDescent="0.25">
      <c r="A159" s="3"/>
      <c r="B159" s="30"/>
      <c r="C159" s="105"/>
      <c r="D159" s="106"/>
      <c r="E159" s="106"/>
      <c r="F159" s="106"/>
      <c r="G159" s="107"/>
      <c r="H159" s="29"/>
      <c r="I159" s="26"/>
      <c r="L159" s="27">
        <f t="shared" si="12"/>
        <v>0</v>
      </c>
      <c r="M159" s="32">
        <f t="shared" si="13"/>
        <v>0</v>
      </c>
    </row>
    <row r="160" spans="1:13" s="27" customFormat="1" ht="21" customHeight="1" x14ac:dyDescent="0.25">
      <c r="B160" s="30"/>
      <c r="C160" s="108" t="s">
        <v>118</v>
      </c>
      <c r="D160" s="93"/>
      <c r="E160" s="93"/>
      <c r="F160" s="93"/>
      <c r="G160" s="94"/>
      <c r="H160" s="29"/>
      <c r="I160" s="26"/>
      <c r="L160" s="27">
        <f>K160*I160</f>
        <v>0</v>
      </c>
      <c r="M160" s="32">
        <f>B160</f>
        <v>0</v>
      </c>
    </row>
    <row r="161" spans="1:13" s="27" customFormat="1" ht="21" customHeight="1" x14ac:dyDescent="0.25">
      <c r="A161" s="3"/>
      <c r="B161" s="30">
        <v>135005</v>
      </c>
      <c r="C161" s="105" t="s">
        <v>30</v>
      </c>
      <c r="D161" s="106"/>
      <c r="E161" s="106"/>
      <c r="F161" s="106"/>
      <c r="G161" s="107"/>
      <c r="H161" s="29" t="s">
        <v>28</v>
      </c>
      <c r="I161" s="26">
        <v>28.32</v>
      </c>
      <c r="K161" s="27">
        <v>26.2</v>
      </c>
      <c r="L161" s="27">
        <f>K161*I161</f>
        <v>741.98400000000004</v>
      </c>
      <c r="M161" s="32">
        <f>B161</f>
        <v>135005</v>
      </c>
    </row>
    <row r="162" spans="1:13" s="27" customFormat="1" ht="21" customHeight="1" x14ac:dyDescent="0.25">
      <c r="A162" s="3"/>
      <c r="B162" s="30"/>
      <c r="C162" s="102" t="s">
        <v>89</v>
      </c>
      <c r="D162" s="103"/>
      <c r="E162" s="103"/>
      <c r="F162" s="103"/>
      <c r="G162" s="104"/>
      <c r="H162" s="29"/>
      <c r="I162" s="26"/>
      <c r="L162" s="27">
        <f>K162*I162</f>
        <v>0</v>
      </c>
      <c r="M162" s="32">
        <f>B162</f>
        <v>0</v>
      </c>
    </row>
    <row r="163" spans="1:13" s="27" customFormat="1" ht="21" customHeight="1" x14ac:dyDescent="0.25">
      <c r="A163" s="3"/>
      <c r="B163" s="30"/>
      <c r="C163" s="105"/>
      <c r="D163" s="106"/>
      <c r="E163" s="106"/>
      <c r="F163" s="106"/>
      <c r="G163" s="107"/>
      <c r="H163" s="29"/>
      <c r="I163" s="26"/>
      <c r="L163" s="27">
        <f>K163*I163</f>
        <v>0</v>
      </c>
      <c r="M163" s="32">
        <f>B163</f>
        <v>0</v>
      </c>
    </row>
    <row r="164" spans="1:13" s="27" customFormat="1" ht="21" customHeight="1" x14ac:dyDescent="0.25">
      <c r="A164" s="3"/>
      <c r="B164" s="30">
        <v>115003</v>
      </c>
      <c r="C164" s="105" t="s">
        <v>82</v>
      </c>
      <c r="D164" s="106"/>
      <c r="E164" s="106"/>
      <c r="F164" s="106"/>
      <c r="G164" s="107"/>
      <c r="H164" s="29" t="s">
        <v>28</v>
      </c>
      <c r="I164" s="26">
        <v>2</v>
      </c>
      <c r="K164" s="27">
        <v>6.99</v>
      </c>
      <c r="L164" s="27">
        <f>K164*I164</f>
        <v>13.98</v>
      </c>
      <c r="M164" s="32">
        <f>B164</f>
        <v>115003</v>
      </c>
    </row>
    <row r="165" spans="1:13" s="27" customFormat="1" ht="21" customHeight="1" x14ac:dyDescent="0.25">
      <c r="A165" s="3"/>
      <c r="B165" s="30"/>
      <c r="C165" s="102" t="s">
        <v>83</v>
      </c>
      <c r="D165" s="103"/>
      <c r="E165" s="103"/>
      <c r="F165" s="103"/>
      <c r="G165" s="104"/>
      <c r="H165" s="29"/>
      <c r="I165" s="26"/>
      <c r="L165" s="27">
        <f t="shared" ref="L165:L174" si="14">K165*I165</f>
        <v>0</v>
      </c>
      <c r="M165" s="32">
        <f t="shared" ref="M165:M174" si="15">B165</f>
        <v>0</v>
      </c>
    </row>
    <row r="166" spans="1:13" s="27" customFormat="1" ht="21" customHeight="1" x14ac:dyDescent="0.25">
      <c r="A166" s="3"/>
      <c r="B166" s="30"/>
      <c r="C166" s="105"/>
      <c r="D166" s="106"/>
      <c r="E166" s="106"/>
      <c r="F166" s="106"/>
      <c r="G166" s="107"/>
      <c r="H166" s="29"/>
      <c r="I166" s="26"/>
      <c r="L166" s="27">
        <f t="shared" si="14"/>
        <v>0</v>
      </c>
      <c r="M166" s="32">
        <f t="shared" si="15"/>
        <v>0</v>
      </c>
    </row>
    <row r="167" spans="1:13" s="27" customFormat="1" ht="21" customHeight="1" x14ac:dyDescent="0.25">
      <c r="A167" s="3"/>
      <c r="B167" s="30">
        <v>45004</v>
      </c>
      <c r="C167" s="105" t="s">
        <v>44</v>
      </c>
      <c r="D167" s="106"/>
      <c r="E167" s="106"/>
      <c r="F167" s="106"/>
      <c r="G167" s="107"/>
      <c r="H167" s="29" t="s">
        <v>27</v>
      </c>
      <c r="I167" s="26">
        <v>0.45</v>
      </c>
      <c r="K167" s="27">
        <v>46.7</v>
      </c>
      <c r="L167" s="27">
        <f>K167*I167</f>
        <v>21.015000000000001</v>
      </c>
      <c r="M167" s="32">
        <f>B167</f>
        <v>45004</v>
      </c>
    </row>
    <row r="168" spans="1:13" s="27" customFormat="1" ht="21" customHeight="1" x14ac:dyDescent="0.25">
      <c r="A168" s="3"/>
      <c r="B168" s="30"/>
      <c r="C168" s="102" t="s">
        <v>62</v>
      </c>
      <c r="D168" s="103"/>
      <c r="E168" s="103"/>
      <c r="F168" s="103"/>
      <c r="G168" s="104"/>
      <c r="H168" s="29"/>
      <c r="I168" s="26"/>
      <c r="L168" s="27">
        <f>K168*I168</f>
        <v>0</v>
      </c>
      <c r="M168" s="32">
        <f>B168</f>
        <v>0</v>
      </c>
    </row>
    <row r="169" spans="1:13" s="27" customFormat="1" ht="21" customHeight="1" x14ac:dyDescent="0.25">
      <c r="A169" s="3"/>
      <c r="B169" s="30"/>
      <c r="C169" s="105"/>
      <c r="D169" s="106"/>
      <c r="E169" s="106"/>
      <c r="F169" s="106"/>
      <c r="G169" s="107"/>
      <c r="H169" s="29"/>
      <c r="I169" s="26"/>
      <c r="L169" s="27">
        <f>K169*I169</f>
        <v>0</v>
      </c>
      <c r="M169" s="32">
        <f>B169</f>
        <v>0</v>
      </c>
    </row>
    <row r="170" spans="1:13" s="27" customFormat="1" ht="21" customHeight="1" x14ac:dyDescent="0.25">
      <c r="A170" s="3"/>
      <c r="B170" s="30">
        <v>10107</v>
      </c>
      <c r="C170" s="105" t="s">
        <v>32</v>
      </c>
      <c r="D170" s="106"/>
      <c r="E170" s="106"/>
      <c r="F170" s="106"/>
      <c r="G170" s="107"/>
      <c r="H170" s="29" t="s">
        <v>27</v>
      </c>
      <c r="I170" s="26">
        <f>SUM(J171:J174)</f>
        <v>1.81948</v>
      </c>
      <c r="K170" s="27">
        <v>80.22</v>
      </c>
      <c r="L170" s="27">
        <f t="shared" si="14"/>
        <v>145.9586856</v>
      </c>
      <c r="M170" s="32">
        <f t="shared" si="15"/>
        <v>10107</v>
      </c>
    </row>
    <row r="171" spans="1:13" s="27" customFormat="1" ht="21" customHeight="1" x14ac:dyDescent="0.25">
      <c r="A171" s="3"/>
      <c r="B171" s="30"/>
      <c r="C171" s="102" t="s">
        <v>33</v>
      </c>
      <c r="D171" s="103"/>
      <c r="E171" s="103"/>
      <c r="F171" s="103"/>
      <c r="G171" s="104"/>
      <c r="H171" s="29"/>
      <c r="I171" s="26"/>
      <c r="J171" s="27">
        <f>I161*0.03*1.3</f>
        <v>1.1044800000000001</v>
      </c>
      <c r="L171" s="27">
        <f t="shared" si="14"/>
        <v>0</v>
      </c>
      <c r="M171" s="32">
        <f t="shared" si="15"/>
        <v>0</v>
      </c>
    </row>
    <row r="172" spans="1:13" s="27" customFormat="1" ht="21" customHeight="1" x14ac:dyDescent="0.25">
      <c r="A172" s="3"/>
      <c r="B172" s="30"/>
      <c r="C172" s="102" t="s">
        <v>90</v>
      </c>
      <c r="D172" s="103"/>
      <c r="E172" s="103"/>
      <c r="F172" s="103"/>
      <c r="G172" s="104"/>
      <c r="H172" s="29"/>
      <c r="I172" s="26"/>
      <c r="J172" s="27">
        <f>I164*0.05*1.3</f>
        <v>0.13</v>
      </c>
      <c r="L172" s="27">
        <f t="shared" si="14"/>
        <v>0</v>
      </c>
      <c r="M172" s="32">
        <f t="shared" si="15"/>
        <v>0</v>
      </c>
    </row>
    <row r="173" spans="1:13" s="27" customFormat="1" ht="21" customHeight="1" x14ac:dyDescent="0.25">
      <c r="A173" s="3"/>
      <c r="B173" s="30"/>
      <c r="C173" s="102" t="s">
        <v>46</v>
      </c>
      <c r="D173" s="103"/>
      <c r="E173" s="103"/>
      <c r="F173" s="103"/>
      <c r="G173" s="104"/>
      <c r="H173" s="29"/>
      <c r="I173" s="26"/>
      <c r="J173" s="27">
        <f>I167*1.3</f>
        <v>0.58500000000000008</v>
      </c>
      <c r="L173" s="27">
        <f>K173*I173</f>
        <v>0</v>
      </c>
      <c r="M173" s="32">
        <f>B173</f>
        <v>0</v>
      </c>
    </row>
    <row r="174" spans="1:13" s="27" customFormat="1" ht="21" customHeight="1" x14ac:dyDescent="0.25">
      <c r="A174" s="3"/>
      <c r="B174" s="30"/>
      <c r="C174" s="105"/>
      <c r="D174" s="106"/>
      <c r="E174" s="106"/>
      <c r="F174" s="106"/>
      <c r="G174" s="107"/>
      <c r="H174" s="29"/>
      <c r="I174" s="26"/>
      <c r="L174" s="27">
        <f t="shared" si="14"/>
        <v>0</v>
      </c>
      <c r="M174" s="32">
        <f t="shared" si="15"/>
        <v>0</v>
      </c>
    </row>
    <row r="175" spans="1:13" s="27" customFormat="1" ht="21" customHeight="1" x14ac:dyDescent="0.25">
      <c r="A175" s="3"/>
      <c r="B175" s="30">
        <v>50140</v>
      </c>
      <c r="C175" s="105" t="s">
        <v>68</v>
      </c>
      <c r="D175" s="106"/>
      <c r="E175" s="106"/>
      <c r="F175" s="106"/>
      <c r="G175" s="107"/>
      <c r="H175" s="29" t="s">
        <v>28</v>
      </c>
      <c r="I175" s="26">
        <v>28.32</v>
      </c>
      <c r="K175" s="27">
        <v>28.71</v>
      </c>
      <c r="L175" s="27">
        <f t="shared" ref="L175:L186" si="16">K175*I175</f>
        <v>813.06720000000007</v>
      </c>
      <c r="M175" s="32">
        <f t="shared" ref="M175:M186" si="17">B175</f>
        <v>50140</v>
      </c>
    </row>
    <row r="176" spans="1:13" s="27" customFormat="1" ht="21" customHeight="1" x14ac:dyDescent="0.25">
      <c r="A176" s="3"/>
      <c r="B176" s="30"/>
      <c r="C176" s="102" t="s">
        <v>89</v>
      </c>
      <c r="D176" s="103"/>
      <c r="E176" s="103"/>
      <c r="F176" s="103"/>
      <c r="G176" s="104"/>
      <c r="H176" s="29"/>
      <c r="I176" s="26"/>
      <c r="L176" s="27">
        <f t="shared" si="16"/>
        <v>0</v>
      </c>
      <c r="M176" s="32">
        <f t="shared" si="17"/>
        <v>0</v>
      </c>
    </row>
    <row r="177" spans="1:13" s="27" customFormat="1" ht="21" customHeight="1" x14ac:dyDescent="0.25">
      <c r="A177" s="3"/>
      <c r="B177" s="30"/>
      <c r="C177" s="105"/>
      <c r="D177" s="106"/>
      <c r="E177" s="106"/>
      <c r="F177" s="106"/>
      <c r="G177" s="107"/>
      <c r="H177" s="29"/>
      <c r="I177" s="26"/>
      <c r="L177" s="27">
        <f t="shared" si="16"/>
        <v>0</v>
      </c>
      <c r="M177" s="32">
        <f t="shared" si="17"/>
        <v>0</v>
      </c>
    </row>
    <row r="178" spans="1:13" s="27" customFormat="1" ht="21" customHeight="1" x14ac:dyDescent="0.25">
      <c r="A178" s="3"/>
      <c r="B178" s="30">
        <v>130242</v>
      </c>
      <c r="C178" s="105" t="s">
        <v>70</v>
      </c>
      <c r="D178" s="106"/>
      <c r="E178" s="106"/>
      <c r="F178" s="106"/>
      <c r="G178" s="107"/>
      <c r="H178" s="29" t="s">
        <v>28</v>
      </c>
      <c r="I178" s="26">
        <v>28.32</v>
      </c>
      <c r="K178" s="27">
        <v>53.39</v>
      </c>
      <c r="L178" s="27">
        <f t="shared" si="16"/>
        <v>1512.0047999999999</v>
      </c>
      <c r="M178" s="32">
        <f t="shared" si="17"/>
        <v>130242</v>
      </c>
    </row>
    <row r="179" spans="1:13" s="27" customFormat="1" ht="21" customHeight="1" x14ac:dyDescent="0.25">
      <c r="A179" s="3"/>
      <c r="B179" s="30"/>
      <c r="C179" s="102" t="s">
        <v>89</v>
      </c>
      <c r="D179" s="103"/>
      <c r="E179" s="103"/>
      <c r="F179" s="103"/>
      <c r="G179" s="104"/>
      <c r="H179" s="29"/>
      <c r="I179" s="26"/>
      <c r="L179" s="27">
        <f t="shared" si="16"/>
        <v>0</v>
      </c>
      <c r="M179" s="32">
        <f t="shared" si="17"/>
        <v>0</v>
      </c>
    </row>
    <row r="180" spans="1:13" s="27" customFormat="1" ht="21" customHeight="1" x14ac:dyDescent="0.25">
      <c r="A180" s="3"/>
      <c r="B180" s="30"/>
      <c r="C180" s="105"/>
      <c r="D180" s="106"/>
      <c r="E180" s="106"/>
      <c r="F180" s="106"/>
      <c r="G180" s="107"/>
      <c r="H180" s="29"/>
      <c r="I180" s="26"/>
      <c r="L180" s="27">
        <f t="shared" si="16"/>
        <v>0</v>
      </c>
      <c r="M180" s="32">
        <f t="shared" si="17"/>
        <v>0</v>
      </c>
    </row>
    <row r="181" spans="1:13" s="27" customFormat="1" ht="21" customHeight="1" x14ac:dyDescent="0.25">
      <c r="A181" s="3"/>
      <c r="B181" s="30">
        <v>80213</v>
      </c>
      <c r="C181" s="105" t="s">
        <v>93</v>
      </c>
      <c r="D181" s="111"/>
      <c r="E181" s="111"/>
      <c r="F181" s="111"/>
      <c r="G181" s="112"/>
      <c r="H181" s="29" t="s">
        <v>28</v>
      </c>
      <c r="I181" s="26">
        <v>3</v>
      </c>
      <c r="K181" s="27">
        <v>597.19000000000005</v>
      </c>
      <c r="L181" s="27">
        <f t="shared" si="16"/>
        <v>1791.5700000000002</v>
      </c>
      <c r="M181" s="32">
        <f t="shared" si="17"/>
        <v>80213</v>
      </c>
    </row>
    <row r="182" spans="1:13" s="27" customFormat="1" ht="21" customHeight="1" x14ac:dyDescent="0.25">
      <c r="A182" s="3"/>
      <c r="B182" s="30"/>
      <c r="C182" s="102" t="s">
        <v>94</v>
      </c>
      <c r="D182" s="109"/>
      <c r="E182" s="109"/>
      <c r="F182" s="109"/>
      <c r="G182" s="110"/>
      <c r="H182" s="64"/>
      <c r="I182" s="26"/>
      <c r="L182" s="27">
        <f t="shared" si="16"/>
        <v>0</v>
      </c>
      <c r="M182" s="32">
        <f t="shared" si="17"/>
        <v>0</v>
      </c>
    </row>
    <row r="183" spans="1:13" s="27" customFormat="1" ht="21" customHeight="1" x14ac:dyDescent="0.25">
      <c r="A183" s="3"/>
      <c r="B183" s="30"/>
      <c r="C183" s="105"/>
      <c r="D183" s="111"/>
      <c r="E183" s="111"/>
      <c r="F183" s="111"/>
      <c r="G183" s="112"/>
      <c r="H183" s="29"/>
      <c r="I183" s="26"/>
      <c r="L183" s="27">
        <f t="shared" si="16"/>
        <v>0</v>
      </c>
      <c r="M183" s="32">
        <f t="shared" si="17"/>
        <v>0</v>
      </c>
    </row>
    <row r="184" spans="1:13" s="27" customFormat="1" ht="21" customHeight="1" x14ac:dyDescent="0.25">
      <c r="A184" s="3"/>
      <c r="B184" s="30">
        <v>140104</v>
      </c>
      <c r="C184" s="105" t="s">
        <v>95</v>
      </c>
      <c r="D184" s="111"/>
      <c r="E184" s="111"/>
      <c r="F184" s="111"/>
      <c r="G184" s="112"/>
      <c r="H184" s="29" t="s">
        <v>28</v>
      </c>
      <c r="I184" s="26">
        <v>3</v>
      </c>
      <c r="K184" s="27">
        <v>123.31</v>
      </c>
      <c r="L184" s="27">
        <f t="shared" si="16"/>
        <v>369.93</v>
      </c>
      <c r="M184" s="32">
        <f t="shared" si="17"/>
        <v>140104</v>
      </c>
    </row>
    <row r="185" spans="1:13" s="27" customFormat="1" ht="21" customHeight="1" x14ac:dyDescent="0.25">
      <c r="A185" s="3"/>
      <c r="B185" s="30"/>
      <c r="C185" s="102" t="s">
        <v>94</v>
      </c>
      <c r="D185" s="109"/>
      <c r="E185" s="109"/>
      <c r="F185" s="109"/>
      <c r="G185" s="110"/>
      <c r="H185" s="64"/>
      <c r="I185" s="26"/>
      <c r="L185" s="27">
        <f t="shared" si="16"/>
        <v>0</v>
      </c>
      <c r="M185" s="32">
        <f t="shared" si="17"/>
        <v>0</v>
      </c>
    </row>
    <row r="186" spans="1:13" s="27" customFormat="1" ht="21" customHeight="1" x14ac:dyDescent="0.25">
      <c r="A186" s="3"/>
      <c r="B186" s="30"/>
      <c r="C186" s="105"/>
      <c r="D186" s="111"/>
      <c r="E186" s="111"/>
      <c r="F186" s="111"/>
      <c r="G186" s="112"/>
      <c r="H186" s="29"/>
      <c r="I186" s="26"/>
      <c r="L186" s="27">
        <f t="shared" si="16"/>
        <v>0</v>
      </c>
      <c r="M186" s="32">
        <f t="shared" si="17"/>
        <v>0</v>
      </c>
    </row>
    <row r="187" spans="1:13" s="27" customFormat="1" ht="21" customHeight="1" x14ac:dyDescent="0.25">
      <c r="A187" s="3"/>
      <c r="B187" s="30">
        <v>80275</v>
      </c>
      <c r="C187" s="105" t="s">
        <v>91</v>
      </c>
      <c r="D187" s="111"/>
      <c r="E187" s="111"/>
      <c r="F187" s="111"/>
      <c r="G187" s="112"/>
      <c r="H187" s="29" t="s">
        <v>28</v>
      </c>
      <c r="I187" s="26">
        <v>7.9</v>
      </c>
      <c r="K187" s="27">
        <v>82.52</v>
      </c>
      <c r="L187" s="27">
        <f t="shared" ref="L187:L198" si="18">K187*I187</f>
        <v>651.90800000000002</v>
      </c>
      <c r="M187" s="32">
        <f t="shared" ref="M187:M198" si="19">B187</f>
        <v>80275</v>
      </c>
    </row>
    <row r="188" spans="1:13" s="27" customFormat="1" ht="21" customHeight="1" x14ac:dyDescent="0.25">
      <c r="A188" s="3"/>
      <c r="B188" s="30"/>
      <c r="C188" s="102" t="s">
        <v>96</v>
      </c>
      <c r="D188" s="109"/>
      <c r="E188" s="109"/>
      <c r="F188" s="109"/>
      <c r="G188" s="110"/>
      <c r="H188" s="64"/>
      <c r="I188" s="26"/>
      <c r="L188" s="27">
        <f t="shared" si="18"/>
        <v>0</v>
      </c>
      <c r="M188" s="32">
        <f t="shared" si="19"/>
        <v>0</v>
      </c>
    </row>
    <row r="189" spans="1:13" s="27" customFormat="1" ht="21" customHeight="1" x14ac:dyDescent="0.25">
      <c r="A189" s="3"/>
      <c r="B189" s="30"/>
      <c r="C189" s="105"/>
      <c r="D189" s="111"/>
      <c r="E189" s="111"/>
      <c r="F189" s="111"/>
      <c r="G189" s="112"/>
      <c r="H189" s="29"/>
      <c r="I189" s="26"/>
      <c r="L189" s="27">
        <f t="shared" si="18"/>
        <v>0</v>
      </c>
      <c r="M189" s="32">
        <f t="shared" si="19"/>
        <v>0</v>
      </c>
    </row>
    <row r="190" spans="1:13" s="27" customFormat="1" ht="21" customHeight="1" x14ac:dyDescent="0.25">
      <c r="A190" s="3"/>
      <c r="B190" s="30">
        <v>76001</v>
      </c>
      <c r="C190" s="105" t="s">
        <v>49</v>
      </c>
      <c r="D190" s="106"/>
      <c r="E190" s="106"/>
      <c r="F190" s="106"/>
      <c r="G190" s="107"/>
      <c r="H190" s="29" t="s">
        <v>4</v>
      </c>
      <c r="I190" s="26">
        <v>1</v>
      </c>
      <c r="K190" s="27">
        <v>9.7899999999999991</v>
      </c>
      <c r="L190" s="27">
        <f t="shared" si="18"/>
        <v>9.7899999999999991</v>
      </c>
      <c r="M190" s="32">
        <f t="shared" si="19"/>
        <v>76001</v>
      </c>
    </row>
    <row r="191" spans="1:13" s="27" customFormat="1" ht="21" customHeight="1" x14ac:dyDescent="0.25">
      <c r="A191" s="3"/>
      <c r="B191" s="30"/>
      <c r="C191" s="102" t="s">
        <v>51</v>
      </c>
      <c r="D191" s="103"/>
      <c r="E191" s="103"/>
      <c r="F191" s="103"/>
      <c r="G191" s="104"/>
      <c r="H191" s="29"/>
      <c r="I191" s="26"/>
      <c r="L191" s="27">
        <f t="shared" si="18"/>
        <v>0</v>
      </c>
      <c r="M191" s="32">
        <f t="shared" si="19"/>
        <v>0</v>
      </c>
    </row>
    <row r="192" spans="1:13" s="27" customFormat="1" ht="21" customHeight="1" x14ac:dyDescent="0.25">
      <c r="A192" s="3"/>
      <c r="B192" s="30"/>
      <c r="C192" s="105"/>
      <c r="D192" s="106"/>
      <c r="E192" s="106"/>
      <c r="F192" s="106"/>
      <c r="G192" s="107"/>
      <c r="H192" s="29"/>
      <c r="I192" s="26"/>
      <c r="L192" s="27">
        <f t="shared" si="18"/>
        <v>0</v>
      </c>
      <c r="M192" s="32">
        <f t="shared" si="19"/>
        <v>0</v>
      </c>
    </row>
    <row r="193" spans="1:13" s="27" customFormat="1" ht="21" customHeight="1" x14ac:dyDescent="0.25">
      <c r="A193" s="3"/>
      <c r="B193" s="30">
        <v>70112</v>
      </c>
      <c r="C193" s="105" t="s">
        <v>77</v>
      </c>
      <c r="D193" s="106"/>
      <c r="E193" s="106"/>
      <c r="F193" s="106"/>
      <c r="G193" s="107"/>
      <c r="H193" s="29" t="s">
        <v>4</v>
      </c>
      <c r="I193" s="26">
        <v>1</v>
      </c>
      <c r="K193" s="27">
        <v>223.28</v>
      </c>
      <c r="L193" s="27">
        <f t="shared" si="18"/>
        <v>223.28</v>
      </c>
      <c r="M193" s="32">
        <f t="shared" si="19"/>
        <v>70112</v>
      </c>
    </row>
    <row r="194" spans="1:13" s="27" customFormat="1" ht="21" customHeight="1" x14ac:dyDescent="0.25">
      <c r="A194" s="3"/>
      <c r="B194" s="30"/>
      <c r="C194" s="102" t="s">
        <v>51</v>
      </c>
      <c r="D194" s="103"/>
      <c r="E194" s="103"/>
      <c r="F194" s="103"/>
      <c r="G194" s="104"/>
      <c r="H194" s="29"/>
      <c r="I194" s="26"/>
      <c r="L194" s="27">
        <f t="shared" si="18"/>
        <v>0</v>
      </c>
      <c r="M194" s="32">
        <f t="shared" si="19"/>
        <v>0</v>
      </c>
    </row>
    <row r="195" spans="1:13" s="27" customFormat="1" ht="21" customHeight="1" x14ac:dyDescent="0.25">
      <c r="A195" s="3"/>
      <c r="B195" s="30"/>
      <c r="C195" s="105"/>
      <c r="D195" s="106"/>
      <c r="E195" s="106"/>
      <c r="F195" s="106"/>
      <c r="G195" s="107"/>
      <c r="H195" s="29"/>
      <c r="I195" s="26"/>
      <c r="L195" s="27">
        <f t="shared" si="18"/>
        <v>0</v>
      </c>
      <c r="M195" s="32">
        <f t="shared" si="19"/>
        <v>0</v>
      </c>
    </row>
    <row r="196" spans="1:13" s="27" customFormat="1" ht="21" customHeight="1" x14ac:dyDescent="0.25">
      <c r="A196" s="3"/>
      <c r="B196" s="30">
        <v>70202</v>
      </c>
      <c r="C196" s="105" t="s">
        <v>78</v>
      </c>
      <c r="D196" s="106"/>
      <c r="E196" s="106"/>
      <c r="F196" s="106"/>
      <c r="G196" s="107"/>
      <c r="H196" s="29" t="s">
        <v>4</v>
      </c>
      <c r="I196" s="26">
        <v>1</v>
      </c>
      <c r="K196" s="27">
        <v>192.91</v>
      </c>
      <c r="L196" s="27">
        <f t="shared" si="18"/>
        <v>192.91</v>
      </c>
      <c r="M196" s="32">
        <f t="shared" si="19"/>
        <v>70202</v>
      </c>
    </row>
    <row r="197" spans="1:13" s="27" customFormat="1" ht="21" customHeight="1" x14ac:dyDescent="0.25">
      <c r="A197" s="3"/>
      <c r="B197" s="30"/>
      <c r="C197" s="102" t="s">
        <v>51</v>
      </c>
      <c r="D197" s="103"/>
      <c r="E197" s="103"/>
      <c r="F197" s="103"/>
      <c r="G197" s="104"/>
      <c r="H197" s="29"/>
      <c r="I197" s="26"/>
      <c r="L197" s="27">
        <f t="shared" si="18"/>
        <v>0</v>
      </c>
      <c r="M197" s="32">
        <f t="shared" si="19"/>
        <v>0</v>
      </c>
    </row>
    <row r="198" spans="1:13" s="27" customFormat="1" ht="21" customHeight="1" x14ac:dyDescent="0.25">
      <c r="A198" s="3"/>
      <c r="B198" s="30"/>
      <c r="C198" s="105"/>
      <c r="D198" s="106"/>
      <c r="E198" s="106"/>
      <c r="F198" s="106"/>
      <c r="G198" s="107"/>
      <c r="H198" s="29"/>
      <c r="I198" s="26"/>
      <c r="L198" s="27">
        <f t="shared" si="18"/>
        <v>0</v>
      </c>
      <c r="M198" s="32">
        <f t="shared" si="19"/>
        <v>0</v>
      </c>
    </row>
    <row r="199" spans="1:13" s="27" customFormat="1" ht="21" customHeight="1" x14ac:dyDescent="0.25">
      <c r="A199" s="3"/>
      <c r="B199" s="30">
        <v>118006</v>
      </c>
      <c r="C199" s="105" t="s">
        <v>84</v>
      </c>
      <c r="D199" s="106"/>
      <c r="E199" s="106"/>
      <c r="F199" s="106"/>
      <c r="G199" s="107"/>
      <c r="H199" s="29" t="s">
        <v>28</v>
      </c>
      <c r="I199" s="26">
        <v>2</v>
      </c>
      <c r="K199" s="27">
        <v>21.35</v>
      </c>
      <c r="L199" s="27">
        <f>K199*I199</f>
        <v>42.7</v>
      </c>
      <c r="M199" s="32">
        <f>B199</f>
        <v>118006</v>
      </c>
    </row>
    <row r="200" spans="1:13" s="27" customFormat="1" ht="21" customHeight="1" x14ac:dyDescent="0.25">
      <c r="A200" s="3"/>
      <c r="B200" s="30"/>
      <c r="C200" s="102" t="s">
        <v>85</v>
      </c>
      <c r="D200" s="103"/>
      <c r="E200" s="103"/>
      <c r="F200" s="103"/>
      <c r="G200" s="104"/>
      <c r="H200" s="29"/>
      <c r="I200" s="26"/>
      <c r="L200" s="27">
        <f>K200*I200</f>
        <v>0</v>
      </c>
      <c r="M200" s="32">
        <f>B200</f>
        <v>0</v>
      </c>
    </row>
    <row r="201" spans="1:13" s="27" customFormat="1" ht="21" customHeight="1" x14ac:dyDescent="0.25">
      <c r="A201" s="3"/>
      <c r="B201" s="30"/>
      <c r="C201" s="105"/>
      <c r="D201" s="106"/>
      <c r="E201" s="106"/>
      <c r="F201" s="106"/>
      <c r="G201" s="107"/>
      <c r="H201" s="29"/>
      <c r="I201" s="26"/>
      <c r="L201" s="27">
        <f>K201*I201</f>
        <v>0</v>
      </c>
      <c r="M201" s="32">
        <f>B201</f>
        <v>0</v>
      </c>
    </row>
    <row r="202" spans="1:13" s="27" customFormat="1" ht="21" customHeight="1" x14ac:dyDescent="0.25">
      <c r="A202" s="3"/>
      <c r="B202" s="30">
        <v>158001</v>
      </c>
      <c r="C202" s="105" t="s">
        <v>34</v>
      </c>
      <c r="D202" s="106"/>
      <c r="E202" s="106"/>
      <c r="F202" s="106"/>
      <c r="G202" s="107"/>
      <c r="H202" s="29" t="s">
        <v>28</v>
      </c>
      <c r="I202" s="26">
        <v>28.32</v>
      </c>
      <c r="K202" s="27">
        <v>12.83</v>
      </c>
      <c r="L202" s="27">
        <f t="shared" ref="L202:L215" si="20">K202*I202</f>
        <v>363.34559999999999</v>
      </c>
      <c r="M202" s="32">
        <f t="shared" ref="M202:M215" si="21">B202</f>
        <v>158001</v>
      </c>
    </row>
    <row r="203" spans="1:13" s="27" customFormat="1" ht="21" customHeight="1" x14ac:dyDescent="0.25">
      <c r="A203" s="3"/>
      <c r="B203" s="30"/>
      <c r="C203" s="102" t="s">
        <v>92</v>
      </c>
      <c r="D203" s="103"/>
      <c r="E203" s="103"/>
      <c r="F203" s="103"/>
      <c r="G203" s="104"/>
      <c r="H203" s="29"/>
      <c r="I203" s="26"/>
      <c r="L203" s="27">
        <f t="shared" si="20"/>
        <v>0</v>
      </c>
      <c r="M203" s="32">
        <f t="shared" si="21"/>
        <v>0</v>
      </c>
    </row>
    <row r="204" spans="1:13" s="27" customFormat="1" ht="21" customHeight="1" x14ac:dyDescent="0.25">
      <c r="A204" s="3"/>
      <c r="B204" s="30"/>
      <c r="C204" s="105"/>
      <c r="D204" s="106"/>
      <c r="E204" s="106"/>
      <c r="F204" s="106"/>
      <c r="G204" s="107"/>
      <c r="H204" s="29"/>
      <c r="I204" s="26"/>
      <c r="L204" s="27">
        <f t="shared" si="20"/>
        <v>0</v>
      </c>
      <c r="M204" s="32">
        <f t="shared" si="21"/>
        <v>0</v>
      </c>
    </row>
    <row r="205" spans="1:13" s="27" customFormat="1" ht="21" customHeight="1" x14ac:dyDescent="0.25">
      <c r="A205" s="3"/>
      <c r="B205" s="30">
        <v>158005</v>
      </c>
      <c r="C205" s="105" t="s">
        <v>73</v>
      </c>
      <c r="D205" s="106"/>
      <c r="E205" s="106"/>
      <c r="F205" s="106"/>
      <c r="G205" s="107"/>
      <c r="H205" s="29" t="s">
        <v>28</v>
      </c>
      <c r="I205" s="26">
        <v>37.65</v>
      </c>
      <c r="K205" s="27">
        <v>13.74</v>
      </c>
      <c r="L205" s="27">
        <f t="shared" si="20"/>
        <v>517.31100000000004</v>
      </c>
      <c r="M205" s="32">
        <f t="shared" si="21"/>
        <v>158005</v>
      </c>
    </row>
    <row r="206" spans="1:13" s="27" customFormat="1" ht="21" customHeight="1" x14ac:dyDescent="0.25">
      <c r="A206" s="3"/>
      <c r="B206" s="30"/>
      <c r="C206" s="102" t="s">
        <v>97</v>
      </c>
      <c r="D206" s="103"/>
      <c r="E206" s="103"/>
      <c r="F206" s="103"/>
      <c r="G206" s="104"/>
      <c r="H206" s="29"/>
      <c r="I206" s="26"/>
      <c r="L206" s="27">
        <f t="shared" si="20"/>
        <v>0</v>
      </c>
      <c r="M206" s="32">
        <f t="shared" si="21"/>
        <v>0</v>
      </c>
    </row>
    <row r="207" spans="1:13" s="27" customFormat="1" ht="21" customHeight="1" x14ac:dyDescent="0.25">
      <c r="A207" s="3"/>
      <c r="B207" s="30"/>
      <c r="C207" s="105"/>
      <c r="D207" s="106"/>
      <c r="E207" s="106"/>
      <c r="F207" s="106"/>
      <c r="G207" s="107"/>
      <c r="H207" s="29"/>
      <c r="I207" s="26"/>
      <c r="L207" s="27">
        <f t="shared" si="20"/>
        <v>0</v>
      </c>
      <c r="M207" s="32">
        <f t="shared" si="21"/>
        <v>0</v>
      </c>
    </row>
    <row r="208" spans="1:13" s="27" customFormat="1" ht="21" customHeight="1" x14ac:dyDescent="0.25">
      <c r="A208" s="3"/>
      <c r="B208" s="30">
        <v>150123</v>
      </c>
      <c r="C208" s="105" t="s">
        <v>74</v>
      </c>
      <c r="D208" s="106"/>
      <c r="E208" s="106"/>
      <c r="F208" s="106"/>
      <c r="G208" s="107"/>
      <c r="H208" s="29" t="s">
        <v>28</v>
      </c>
      <c r="I208" s="26">
        <v>23.55</v>
      </c>
      <c r="K208" s="27">
        <v>17.760000000000002</v>
      </c>
      <c r="L208" s="27">
        <f t="shared" si="20"/>
        <v>418.24800000000005</v>
      </c>
      <c r="M208" s="32">
        <f t="shared" si="21"/>
        <v>150123</v>
      </c>
    </row>
    <row r="209" spans="1:13" s="27" customFormat="1" ht="21" customHeight="1" x14ac:dyDescent="0.25">
      <c r="A209" s="3"/>
      <c r="B209" s="30"/>
      <c r="C209" s="102" t="s">
        <v>98</v>
      </c>
      <c r="D209" s="103"/>
      <c r="E209" s="103"/>
      <c r="F209" s="103"/>
      <c r="G209" s="104"/>
      <c r="H209" s="29"/>
      <c r="I209" s="26"/>
      <c r="L209" s="27">
        <f t="shared" si="20"/>
        <v>0</v>
      </c>
      <c r="M209" s="32">
        <f t="shared" si="21"/>
        <v>0</v>
      </c>
    </row>
    <row r="210" spans="1:13" s="27" customFormat="1" ht="21" customHeight="1" x14ac:dyDescent="0.25">
      <c r="A210" s="3"/>
      <c r="B210" s="30"/>
      <c r="C210" s="105"/>
      <c r="D210" s="106"/>
      <c r="E210" s="106"/>
      <c r="F210" s="106"/>
      <c r="G210" s="107"/>
      <c r="H210" s="29"/>
      <c r="I210" s="26"/>
      <c r="L210" s="27">
        <f t="shared" si="20"/>
        <v>0</v>
      </c>
      <c r="M210" s="32">
        <f t="shared" si="21"/>
        <v>0</v>
      </c>
    </row>
    <row r="211" spans="1:13" s="27" customFormat="1" ht="21" customHeight="1" x14ac:dyDescent="0.25">
      <c r="A211" s="3"/>
      <c r="B211" s="30">
        <v>158034</v>
      </c>
      <c r="C211" s="105" t="s">
        <v>42</v>
      </c>
      <c r="D211" s="106"/>
      <c r="E211" s="106"/>
      <c r="F211" s="106"/>
      <c r="G211" s="107"/>
      <c r="H211" s="29" t="s">
        <v>28</v>
      </c>
      <c r="I211" s="26">
        <v>3</v>
      </c>
      <c r="K211" s="27">
        <v>22.91</v>
      </c>
      <c r="L211" s="27">
        <f t="shared" si="20"/>
        <v>68.73</v>
      </c>
      <c r="M211" s="32">
        <f t="shared" si="21"/>
        <v>158034</v>
      </c>
    </row>
    <row r="212" spans="1:13" s="27" customFormat="1" ht="21" customHeight="1" x14ac:dyDescent="0.25">
      <c r="A212" s="3"/>
      <c r="B212" s="30"/>
      <c r="C212" s="102" t="s">
        <v>99</v>
      </c>
      <c r="D212" s="103"/>
      <c r="E212" s="103"/>
      <c r="F212" s="103"/>
      <c r="G212" s="104"/>
      <c r="H212" s="29"/>
      <c r="I212" s="26"/>
      <c r="L212" s="27">
        <f t="shared" si="20"/>
        <v>0</v>
      </c>
      <c r="M212" s="32">
        <f t="shared" si="21"/>
        <v>0</v>
      </c>
    </row>
    <row r="213" spans="1:13" s="27" customFormat="1" ht="21" customHeight="1" x14ac:dyDescent="0.25">
      <c r="A213" s="3"/>
      <c r="B213" s="30"/>
      <c r="C213" s="105"/>
      <c r="D213" s="106"/>
      <c r="E213" s="106"/>
      <c r="F213" s="106"/>
      <c r="G213" s="107"/>
      <c r="H213" s="29"/>
      <c r="I213" s="26"/>
      <c r="L213" s="27">
        <f t="shared" si="20"/>
        <v>0</v>
      </c>
      <c r="M213" s="32">
        <f t="shared" si="21"/>
        <v>0</v>
      </c>
    </row>
    <row r="214" spans="1:13" s="27" customFormat="1" ht="21" customHeight="1" x14ac:dyDescent="0.25">
      <c r="A214" s="3"/>
      <c r="B214" s="30">
        <v>150211</v>
      </c>
      <c r="C214" s="105" t="s">
        <v>80</v>
      </c>
      <c r="D214" s="106"/>
      <c r="E214" s="106"/>
      <c r="F214" s="106"/>
      <c r="G214" s="107"/>
      <c r="H214" s="29" t="s">
        <v>28</v>
      </c>
      <c r="I214" s="26">
        <v>5.2</v>
      </c>
      <c r="K214" s="27">
        <v>32.369999999999997</v>
      </c>
      <c r="L214" s="27">
        <f t="shared" si="20"/>
        <v>168.32399999999998</v>
      </c>
      <c r="M214" s="32">
        <f t="shared" si="21"/>
        <v>150211</v>
      </c>
    </row>
    <row r="215" spans="1:13" s="27" customFormat="1" ht="21" customHeight="1" x14ac:dyDescent="0.25">
      <c r="A215" s="3"/>
      <c r="B215" s="30"/>
      <c r="C215" s="102" t="s">
        <v>81</v>
      </c>
      <c r="D215" s="103"/>
      <c r="E215" s="103"/>
      <c r="F215" s="103"/>
      <c r="G215" s="104"/>
      <c r="H215" s="29"/>
      <c r="I215" s="26"/>
      <c r="L215" s="27">
        <f t="shared" si="20"/>
        <v>0</v>
      </c>
      <c r="M215" s="32">
        <f t="shared" si="21"/>
        <v>0</v>
      </c>
    </row>
    <row r="216" spans="1:13" s="27" customFormat="1" ht="21" customHeight="1" x14ac:dyDescent="0.25">
      <c r="A216" s="3"/>
      <c r="B216" s="30"/>
      <c r="C216" s="105"/>
      <c r="D216" s="106"/>
      <c r="E216" s="106"/>
      <c r="F216" s="106"/>
      <c r="G216" s="107"/>
      <c r="H216" s="29"/>
      <c r="I216" s="26"/>
      <c r="L216" s="27">
        <f t="shared" ref="L216:L230" si="22">K216*I216</f>
        <v>0</v>
      </c>
      <c r="M216" s="32">
        <f t="shared" ref="M216:M230" si="23">B216</f>
        <v>0</v>
      </c>
    </row>
    <row r="217" spans="1:13" s="27" customFormat="1" ht="21" customHeight="1" x14ac:dyDescent="0.25">
      <c r="A217" s="3"/>
      <c r="B217" s="30">
        <v>150310</v>
      </c>
      <c r="C217" s="105" t="s">
        <v>100</v>
      </c>
      <c r="D217" s="106"/>
      <c r="E217" s="106"/>
      <c r="F217" s="106"/>
      <c r="G217" s="107"/>
      <c r="H217" s="29" t="s">
        <v>28</v>
      </c>
      <c r="I217" s="26">
        <v>10.9</v>
      </c>
      <c r="K217" s="27">
        <v>39.090000000000003</v>
      </c>
      <c r="L217" s="27">
        <f t="shared" si="22"/>
        <v>426.08100000000007</v>
      </c>
      <c r="M217" s="32">
        <f t="shared" si="23"/>
        <v>150310</v>
      </c>
    </row>
    <row r="218" spans="1:13" s="27" customFormat="1" ht="21" customHeight="1" x14ac:dyDescent="0.25">
      <c r="A218" s="3"/>
      <c r="B218" s="30"/>
      <c r="C218" s="102" t="s">
        <v>116</v>
      </c>
      <c r="D218" s="103"/>
      <c r="E218" s="103"/>
      <c r="F218" s="103"/>
      <c r="G218" s="104"/>
      <c r="H218" s="29"/>
      <c r="I218" s="26"/>
      <c r="L218" s="27">
        <f t="shared" si="22"/>
        <v>0</v>
      </c>
      <c r="M218" s="32">
        <f t="shared" si="23"/>
        <v>0</v>
      </c>
    </row>
    <row r="219" spans="1:13" s="27" customFormat="1" ht="21" customHeight="1" x14ac:dyDescent="0.25">
      <c r="A219" s="3"/>
      <c r="B219" s="30"/>
      <c r="C219" s="102"/>
      <c r="D219" s="109"/>
      <c r="E219" s="109"/>
      <c r="F219" s="109"/>
      <c r="G219" s="110"/>
      <c r="H219" s="29"/>
      <c r="I219" s="26"/>
      <c r="L219" s="27">
        <f t="shared" si="22"/>
        <v>0</v>
      </c>
      <c r="M219" s="32">
        <f t="shared" si="23"/>
        <v>0</v>
      </c>
    </row>
    <row r="220" spans="1:13" s="27" customFormat="1" ht="21" customHeight="1" x14ac:dyDescent="0.25">
      <c r="B220" s="30"/>
      <c r="C220" s="108" t="s">
        <v>101</v>
      </c>
      <c r="D220" s="93"/>
      <c r="E220" s="93"/>
      <c r="F220" s="93"/>
      <c r="G220" s="94"/>
      <c r="H220" s="29"/>
      <c r="I220" s="26"/>
      <c r="L220" s="27">
        <f t="shared" si="22"/>
        <v>0</v>
      </c>
      <c r="M220" s="32">
        <f t="shared" si="23"/>
        <v>0</v>
      </c>
    </row>
    <row r="221" spans="1:13" s="27" customFormat="1" ht="21" customHeight="1" x14ac:dyDescent="0.25">
      <c r="A221" s="3"/>
      <c r="B221" s="30">
        <v>135005</v>
      </c>
      <c r="C221" s="105" t="s">
        <v>30</v>
      </c>
      <c r="D221" s="106"/>
      <c r="E221" s="106"/>
      <c r="F221" s="106"/>
      <c r="G221" s="107"/>
      <c r="H221" s="29" t="s">
        <v>28</v>
      </c>
      <c r="I221" s="26">
        <v>38.450000000000003</v>
      </c>
      <c r="K221" s="27">
        <v>26.2</v>
      </c>
      <c r="L221" s="27">
        <f t="shared" si="22"/>
        <v>1007.3900000000001</v>
      </c>
      <c r="M221" s="32">
        <f t="shared" si="23"/>
        <v>135005</v>
      </c>
    </row>
    <row r="222" spans="1:13" s="27" customFormat="1" ht="21" customHeight="1" x14ac:dyDescent="0.25">
      <c r="A222" s="3"/>
      <c r="B222" s="30"/>
      <c r="C222" s="102" t="s">
        <v>102</v>
      </c>
      <c r="D222" s="103"/>
      <c r="E222" s="103"/>
      <c r="F222" s="103"/>
      <c r="G222" s="104"/>
      <c r="H222" s="29"/>
      <c r="I222" s="26"/>
      <c r="L222" s="27">
        <f t="shared" si="22"/>
        <v>0</v>
      </c>
      <c r="M222" s="32">
        <f t="shared" si="23"/>
        <v>0</v>
      </c>
    </row>
    <row r="223" spans="1:13" s="27" customFormat="1" ht="21" customHeight="1" x14ac:dyDescent="0.25">
      <c r="A223" s="3"/>
      <c r="B223" s="30"/>
      <c r="C223" s="105"/>
      <c r="D223" s="106"/>
      <c r="E223" s="106"/>
      <c r="F223" s="106"/>
      <c r="G223" s="107"/>
      <c r="H223" s="29"/>
      <c r="I223" s="26"/>
      <c r="L223" s="27">
        <f t="shared" si="22"/>
        <v>0</v>
      </c>
      <c r="M223" s="32">
        <f t="shared" si="23"/>
        <v>0</v>
      </c>
    </row>
    <row r="224" spans="1:13" s="27" customFormat="1" ht="21" customHeight="1" x14ac:dyDescent="0.25">
      <c r="A224" s="3"/>
      <c r="B224" s="30">
        <v>115003</v>
      </c>
      <c r="C224" s="105" t="s">
        <v>82</v>
      </c>
      <c r="D224" s="106"/>
      <c r="E224" s="106"/>
      <c r="F224" s="106"/>
      <c r="G224" s="107"/>
      <c r="H224" s="29" t="s">
        <v>28</v>
      </c>
      <c r="I224" s="26">
        <v>4</v>
      </c>
      <c r="K224" s="27">
        <v>6.99</v>
      </c>
      <c r="L224" s="27">
        <f t="shared" si="22"/>
        <v>27.96</v>
      </c>
      <c r="M224" s="32">
        <f t="shared" si="23"/>
        <v>115003</v>
      </c>
    </row>
    <row r="225" spans="1:13" s="27" customFormat="1" ht="21" customHeight="1" x14ac:dyDescent="0.25">
      <c r="A225" s="3"/>
      <c r="B225" s="30"/>
      <c r="C225" s="102" t="s">
        <v>103</v>
      </c>
      <c r="D225" s="103"/>
      <c r="E225" s="103"/>
      <c r="F225" s="103"/>
      <c r="G225" s="104"/>
      <c r="H225" s="29"/>
      <c r="I225" s="26"/>
      <c r="L225" s="27">
        <f t="shared" si="22"/>
        <v>0</v>
      </c>
      <c r="M225" s="32">
        <f t="shared" si="23"/>
        <v>0</v>
      </c>
    </row>
    <row r="226" spans="1:13" s="27" customFormat="1" ht="21" customHeight="1" x14ac:dyDescent="0.25">
      <c r="A226" s="3"/>
      <c r="B226" s="30"/>
      <c r="C226" s="105"/>
      <c r="D226" s="106"/>
      <c r="E226" s="106"/>
      <c r="F226" s="106"/>
      <c r="G226" s="107"/>
      <c r="H226" s="29"/>
      <c r="I226" s="26"/>
      <c r="L226" s="27">
        <f t="shared" si="22"/>
        <v>0</v>
      </c>
      <c r="M226" s="32">
        <f t="shared" si="23"/>
        <v>0</v>
      </c>
    </row>
    <row r="227" spans="1:13" s="27" customFormat="1" ht="21" customHeight="1" x14ac:dyDescent="0.25">
      <c r="A227" s="3"/>
      <c r="B227" s="30">
        <v>45004</v>
      </c>
      <c r="C227" s="105" t="s">
        <v>44</v>
      </c>
      <c r="D227" s="106"/>
      <c r="E227" s="106"/>
      <c r="F227" s="106"/>
      <c r="G227" s="107"/>
      <c r="H227" s="29" t="s">
        <v>27</v>
      </c>
      <c r="I227" s="26">
        <v>0.35</v>
      </c>
      <c r="K227" s="27">
        <v>46.7</v>
      </c>
      <c r="L227" s="27">
        <f t="shared" si="22"/>
        <v>16.344999999999999</v>
      </c>
      <c r="M227" s="32">
        <f t="shared" si="23"/>
        <v>45004</v>
      </c>
    </row>
    <row r="228" spans="1:13" s="27" customFormat="1" ht="21" customHeight="1" x14ac:dyDescent="0.25">
      <c r="A228" s="3"/>
      <c r="B228" s="30"/>
      <c r="C228" s="102" t="s">
        <v>104</v>
      </c>
      <c r="D228" s="103"/>
      <c r="E228" s="103"/>
      <c r="F228" s="103"/>
      <c r="G228" s="104"/>
      <c r="H228" s="29"/>
      <c r="I228" s="26"/>
      <c r="L228" s="27">
        <f t="shared" si="22"/>
        <v>0</v>
      </c>
      <c r="M228" s="32">
        <f t="shared" si="23"/>
        <v>0</v>
      </c>
    </row>
    <row r="229" spans="1:13" s="27" customFormat="1" ht="21" customHeight="1" x14ac:dyDescent="0.25">
      <c r="A229" s="3"/>
      <c r="B229" s="30"/>
      <c r="C229" s="105"/>
      <c r="D229" s="106"/>
      <c r="E229" s="106"/>
      <c r="F229" s="106"/>
      <c r="G229" s="107"/>
      <c r="H229" s="29"/>
      <c r="I229" s="26"/>
      <c r="L229" s="27">
        <f t="shared" si="22"/>
        <v>0</v>
      </c>
      <c r="M229" s="32">
        <f t="shared" si="23"/>
        <v>0</v>
      </c>
    </row>
    <row r="230" spans="1:13" s="27" customFormat="1" ht="21" customHeight="1" x14ac:dyDescent="0.25">
      <c r="A230" s="3"/>
      <c r="B230" s="30">
        <v>125002</v>
      </c>
      <c r="C230" s="105" t="s">
        <v>110</v>
      </c>
      <c r="D230" s="106"/>
      <c r="E230" s="106"/>
      <c r="F230" s="106"/>
      <c r="G230" s="107"/>
      <c r="H230" s="29" t="s">
        <v>28</v>
      </c>
      <c r="I230" s="26">
        <v>38.450000000000003</v>
      </c>
      <c r="K230" s="27">
        <v>6.23</v>
      </c>
      <c r="L230" s="27">
        <f t="shared" si="22"/>
        <v>239.54350000000002</v>
      </c>
      <c r="M230" s="32">
        <f t="shared" si="23"/>
        <v>125002</v>
      </c>
    </row>
    <row r="231" spans="1:13" s="27" customFormat="1" ht="21" customHeight="1" x14ac:dyDescent="0.25">
      <c r="A231" s="3"/>
      <c r="B231" s="30"/>
      <c r="C231" s="102" t="s">
        <v>111</v>
      </c>
      <c r="D231" s="103"/>
      <c r="E231" s="103"/>
      <c r="F231" s="103"/>
      <c r="G231" s="104"/>
      <c r="H231" s="29"/>
      <c r="I231" s="26"/>
      <c r="L231" s="27">
        <f t="shared" ref="L231:L238" si="24">K231*I231</f>
        <v>0</v>
      </c>
      <c r="M231" s="32">
        <f t="shared" ref="M231:M238" si="25">B231</f>
        <v>0</v>
      </c>
    </row>
    <row r="232" spans="1:13" s="27" customFormat="1" ht="21" customHeight="1" x14ac:dyDescent="0.25">
      <c r="A232" s="3"/>
      <c r="B232" s="30"/>
      <c r="C232" s="105"/>
      <c r="D232" s="106"/>
      <c r="E232" s="106"/>
      <c r="F232" s="106"/>
      <c r="G232" s="107"/>
      <c r="H232" s="29"/>
      <c r="I232" s="26"/>
      <c r="L232" s="27">
        <f t="shared" si="24"/>
        <v>0</v>
      </c>
      <c r="M232" s="32">
        <f t="shared" si="25"/>
        <v>0</v>
      </c>
    </row>
    <row r="233" spans="1:13" s="27" customFormat="1" ht="21" customHeight="1" x14ac:dyDescent="0.25">
      <c r="A233" s="3"/>
      <c r="B233" s="30">
        <v>10107</v>
      </c>
      <c r="C233" s="105" t="s">
        <v>32</v>
      </c>
      <c r="D233" s="106"/>
      <c r="E233" s="106"/>
      <c r="F233" s="106"/>
      <c r="G233" s="107"/>
      <c r="H233" s="29" t="s">
        <v>27</v>
      </c>
      <c r="I233" s="26">
        <f>SUM(J234:J238)</f>
        <v>3.2142500000000003</v>
      </c>
      <c r="K233" s="27">
        <v>80.22</v>
      </c>
      <c r="L233" s="27">
        <f t="shared" si="24"/>
        <v>257.84713500000004</v>
      </c>
      <c r="M233" s="32">
        <f t="shared" si="25"/>
        <v>10107</v>
      </c>
    </row>
    <row r="234" spans="1:13" s="27" customFormat="1" ht="21" customHeight="1" x14ac:dyDescent="0.25">
      <c r="A234" s="3"/>
      <c r="B234" s="30"/>
      <c r="C234" s="102" t="s">
        <v>33</v>
      </c>
      <c r="D234" s="103"/>
      <c r="E234" s="103"/>
      <c r="F234" s="103"/>
      <c r="G234" s="104"/>
      <c r="H234" s="29"/>
      <c r="I234" s="26"/>
      <c r="J234" s="27">
        <f>I221*0.03*1.3</f>
        <v>1.4995499999999999</v>
      </c>
      <c r="L234" s="27">
        <f t="shared" si="24"/>
        <v>0</v>
      </c>
      <c r="M234" s="32">
        <f t="shared" si="25"/>
        <v>0</v>
      </c>
    </row>
    <row r="235" spans="1:13" s="27" customFormat="1" ht="21" customHeight="1" x14ac:dyDescent="0.25">
      <c r="A235" s="3"/>
      <c r="B235" s="30"/>
      <c r="C235" s="102" t="s">
        <v>90</v>
      </c>
      <c r="D235" s="103"/>
      <c r="E235" s="103"/>
      <c r="F235" s="103"/>
      <c r="G235" s="104"/>
      <c r="H235" s="29"/>
      <c r="I235" s="26"/>
      <c r="J235" s="27">
        <f>I224*0.05*1.3</f>
        <v>0.26</v>
      </c>
      <c r="L235" s="27">
        <f t="shared" si="24"/>
        <v>0</v>
      </c>
      <c r="M235" s="32">
        <f t="shared" si="25"/>
        <v>0</v>
      </c>
    </row>
    <row r="236" spans="1:13" s="27" customFormat="1" ht="21" customHeight="1" x14ac:dyDescent="0.25">
      <c r="A236" s="3"/>
      <c r="B236" s="30"/>
      <c r="C236" s="102" t="s">
        <v>46</v>
      </c>
      <c r="D236" s="103"/>
      <c r="E236" s="103"/>
      <c r="F236" s="103"/>
      <c r="G236" s="104"/>
      <c r="H236" s="29"/>
      <c r="I236" s="26"/>
      <c r="J236" s="27">
        <f>I227*1.3</f>
        <v>0.45499999999999996</v>
      </c>
      <c r="L236" s="27">
        <f t="shared" si="24"/>
        <v>0</v>
      </c>
      <c r="M236" s="32">
        <f t="shared" si="25"/>
        <v>0</v>
      </c>
    </row>
    <row r="237" spans="1:13" s="27" customFormat="1" ht="21" customHeight="1" x14ac:dyDescent="0.25">
      <c r="A237" s="3"/>
      <c r="B237" s="30"/>
      <c r="C237" s="102" t="s">
        <v>112</v>
      </c>
      <c r="D237" s="103"/>
      <c r="E237" s="103"/>
      <c r="F237" s="103"/>
      <c r="G237" s="104"/>
      <c r="H237" s="29"/>
      <c r="I237" s="26"/>
      <c r="J237" s="27">
        <f>I230*0.02*1.3</f>
        <v>0.99970000000000026</v>
      </c>
      <c r="L237" s="27">
        <f>K237*I237</f>
        <v>0</v>
      </c>
      <c r="M237" s="32">
        <f>B237</f>
        <v>0</v>
      </c>
    </row>
    <row r="238" spans="1:13" s="27" customFormat="1" ht="21" customHeight="1" x14ac:dyDescent="0.25">
      <c r="A238" s="3"/>
      <c r="B238" s="30"/>
      <c r="C238" s="105"/>
      <c r="D238" s="106"/>
      <c r="E238" s="106"/>
      <c r="F238" s="106"/>
      <c r="G238" s="107"/>
      <c r="H238" s="29"/>
      <c r="I238" s="26"/>
      <c r="L238" s="27">
        <f t="shared" si="24"/>
        <v>0</v>
      </c>
      <c r="M238" s="32">
        <f t="shared" si="25"/>
        <v>0</v>
      </c>
    </row>
    <row r="239" spans="1:13" s="27" customFormat="1" ht="21" customHeight="1" x14ac:dyDescent="0.25">
      <c r="A239" s="3"/>
      <c r="B239" s="30">
        <v>50140</v>
      </c>
      <c r="C239" s="105" t="s">
        <v>68</v>
      </c>
      <c r="D239" s="106"/>
      <c r="E239" s="106"/>
      <c r="F239" s="106"/>
      <c r="G239" s="107"/>
      <c r="H239" s="29" t="s">
        <v>28</v>
      </c>
      <c r="I239" s="26">
        <v>38.450000000000003</v>
      </c>
      <c r="K239" s="27">
        <v>28.71</v>
      </c>
      <c r="L239" s="27">
        <f t="shared" ref="L239:L244" si="26">K239*I239</f>
        <v>1103.8995000000002</v>
      </c>
      <c r="M239" s="32">
        <f t="shared" ref="M239:M244" si="27">B239</f>
        <v>50140</v>
      </c>
    </row>
    <row r="240" spans="1:13" s="27" customFormat="1" ht="21" customHeight="1" x14ac:dyDescent="0.25">
      <c r="A240" s="3"/>
      <c r="B240" s="30"/>
      <c r="C240" s="102" t="s">
        <v>102</v>
      </c>
      <c r="D240" s="103"/>
      <c r="E240" s="103"/>
      <c r="F240" s="103"/>
      <c r="G240" s="104"/>
      <c r="H240" s="29"/>
      <c r="I240" s="26"/>
      <c r="L240" s="27">
        <f t="shared" si="26"/>
        <v>0</v>
      </c>
      <c r="M240" s="32">
        <f t="shared" si="27"/>
        <v>0</v>
      </c>
    </row>
    <row r="241" spans="1:13" s="27" customFormat="1" ht="21" customHeight="1" x14ac:dyDescent="0.25">
      <c r="A241" s="3"/>
      <c r="B241" s="30"/>
      <c r="C241" s="105"/>
      <c r="D241" s="106"/>
      <c r="E241" s="106"/>
      <c r="F241" s="106"/>
      <c r="G241" s="107"/>
      <c r="H241" s="29"/>
      <c r="I241" s="26"/>
      <c r="L241" s="27">
        <f t="shared" si="26"/>
        <v>0</v>
      </c>
      <c r="M241" s="32">
        <f t="shared" si="27"/>
        <v>0</v>
      </c>
    </row>
    <row r="242" spans="1:13" s="27" customFormat="1" ht="21" customHeight="1" x14ac:dyDescent="0.25">
      <c r="A242" s="3"/>
      <c r="B242" s="30">
        <v>130242</v>
      </c>
      <c r="C242" s="105" t="s">
        <v>70</v>
      </c>
      <c r="D242" s="106"/>
      <c r="E242" s="106"/>
      <c r="F242" s="106"/>
      <c r="G242" s="107"/>
      <c r="H242" s="29" t="s">
        <v>28</v>
      </c>
      <c r="I242" s="26">
        <v>38.450000000000003</v>
      </c>
      <c r="K242" s="27">
        <v>53.39</v>
      </c>
      <c r="L242" s="27">
        <f t="shared" si="26"/>
        <v>2052.8455000000004</v>
      </c>
      <c r="M242" s="32">
        <f t="shared" si="27"/>
        <v>130242</v>
      </c>
    </row>
    <row r="243" spans="1:13" s="27" customFormat="1" ht="21" customHeight="1" x14ac:dyDescent="0.25">
      <c r="A243" s="3"/>
      <c r="B243" s="30"/>
      <c r="C243" s="102" t="s">
        <v>102</v>
      </c>
      <c r="D243" s="103"/>
      <c r="E243" s="103"/>
      <c r="F243" s="103"/>
      <c r="G243" s="104"/>
      <c r="H243" s="29"/>
      <c r="I243" s="26"/>
      <c r="L243" s="27">
        <f t="shared" si="26"/>
        <v>0</v>
      </c>
      <c r="M243" s="32">
        <f t="shared" si="27"/>
        <v>0</v>
      </c>
    </row>
    <row r="244" spans="1:13" s="27" customFormat="1" ht="21" customHeight="1" x14ac:dyDescent="0.25">
      <c r="A244" s="3"/>
      <c r="B244" s="30"/>
      <c r="C244" s="105"/>
      <c r="D244" s="106"/>
      <c r="E244" s="106"/>
      <c r="F244" s="106"/>
      <c r="G244" s="107"/>
      <c r="H244" s="29"/>
      <c r="I244" s="26"/>
      <c r="L244" s="27">
        <f t="shared" si="26"/>
        <v>0</v>
      </c>
      <c r="M244" s="32">
        <f t="shared" si="27"/>
        <v>0</v>
      </c>
    </row>
    <row r="245" spans="1:13" s="27" customFormat="1" ht="21" customHeight="1" x14ac:dyDescent="0.25">
      <c r="A245" s="3"/>
      <c r="B245" s="30">
        <v>80105</v>
      </c>
      <c r="C245" s="105" t="s">
        <v>105</v>
      </c>
      <c r="D245" s="111"/>
      <c r="E245" s="111"/>
      <c r="F245" s="111"/>
      <c r="G245" s="112"/>
      <c r="H245" s="29" t="s">
        <v>28</v>
      </c>
      <c r="I245" s="26">
        <v>4.2</v>
      </c>
      <c r="K245" s="27">
        <v>850.92</v>
      </c>
      <c r="L245" s="27">
        <f t="shared" ref="L245:L256" si="28">K245*I245</f>
        <v>3573.864</v>
      </c>
      <c r="M245" s="32">
        <f t="shared" ref="M245:M256" si="29">B245</f>
        <v>80105</v>
      </c>
    </row>
    <row r="246" spans="1:13" s="27" customFormat="1" ht="21" customHeight="1" x14ac:dyDescent="0.25">
      <c r="A246" s="3"/>
      <c r="B246" s="30"/>
      <c r="C246" s="102" t="s">
        <v>106</v>
      </c>
      <c r="D246" s="109"/>
      <c r="E246" s="109"/>
      <c r="F246" s="109"/>
      <c r="G246" s="110"/>
      <c r="H246" s="64"/>
      <c r="I246" s="26"/>
      <c r="L246" s="27">
        <f t="shared" si="28"/>
        <v>0</v>
      </c>
      <c r="M246" s="32">
        <f t="shared" si="29"/>
        <v>0</v>
      </c>
    </row>
    <row r="247" spans="1:13" s="27" customFormat="1" ht="21" customHeight="1" x14ac:dyDescent="0.25">
      <c r="A247" s="3"/>
      <c r="B247" s="30"/>
      <c r="C247" s="105"/>
      <c r="D247" s="111"/>
      <c r="E247" s="111"/>
      <c r="F247" s="111"/>
      <c r="G247" s="112"/>
      <c r="H247" s="29"/>
      <c r="I247" s="26"/>
      <c r="L247" s="27">
        <f t="shared" si="28"/>
        <v>0</v>
      </c>
      <c r="M247" s="32">
        <f t="shared" si="29"/>
        <v>0</v>
      </c>
    </row>
    <row r="248" spans="1:13" s="27" customFormat="1" ht="21" customHeight="1" x14ac:dyDescent="0.25">
      <c r="A248" s="3"/>
      <c r="B248" s="30">
        <v>140104</v>
      </c>
      <c r="C248" s="105" t="s">
        <v>95</v>
      </c>
      <c r="D248" s="111"/>
      <c r="E248" s="111"/>
      <c r="F248" s="111"/>
      <c r="G248" s="112"/>
      <c r="H248" s="29" t="s">
        <v>28</v>
      </c>
      <c r="I248" s="26">
        <v>4.2</v>
      </c>
      <c r="K248" s="27">
        <v>123.31</v>
      </c>
      <c r="L248" s="27">
        <f t="shared" si="28"/>
        <v>517.90200000000004</v>
      </c>
      <c r="M248" s="32">
        <f t="shared" si="29"/>
        <v>140104</v>
      </c>
    </row>
    <row r="249" spans="1:13" s="27" customFormat="1" ht="21" customHeight="1" x14ac:dyDescent="0.25">
      <c r="A249" s="3"/>
      <c r="B249" s="30"/>
      <c r="C249" s="102" t="s">
        <v>107</v>
      </c>
      <c r="D249" s="109"/>
      <c r="E249" s="109"/>
      <c r="F249" s="109"/>
      <c r="G249" s="110"/>
      <c r="H249" s="64"/>
      <c r="I249" s="26"/>
      <c r="L249" s="27">
        <f t="shared" si="28"/>
        <v>0</v>
      </c>
      <c r="M249" s="32">
        <f t="shared" si="29"/>
        <v>0</v>
      </c>
    </row>
    <row r="250" spans="1:13" s="27" customFormat="1" ht="21" customHeight="1" x14ac:dyDescent="0.25">
      <c r="A250" s="3"/>
      <c r="B250" s="30"/>
      <c r="C250" s="105"/>
      <c r="D250" s="111"/>
      <c r="E250" s="111"/>
      <c r="F250" s="111"/>
      <c r="G250" s="112"/>
      <c r="H250" s="29"/>
      <c r="I250" s="26"/>
      <c r="L250" s="27">
        <f t="shared" si="28"/>
        <v>0</v>
      </c>
      <c r="M250" s="32">
        <f t="shared" si="29"/>
        <v>0</v>
      </c>
    </row>
    <row r="251" spans="1:13" s="27" customFormat="1" ht="21" customHeight="1" x14ac:dyDescent="0.25">
      <c r="A251" s="3"/>
      <c r="B251" s="30">
        <v>80275</v>
      </c>
      <c r="C251" s="105" t="s">
        <v>91</v>
      </c>
      <c r="D251" s="111"/>
      <c r="E251" s="111"/>
      <c r="F251" s="111"/>
      <c r="G251" s="112"/>
      <c r="H251" s="29" t="s">
        <v>28</v>
      </c>
      <c r="I251" s="26">
        <v>7.9</v>
      </c>
      <c r="K251" s="27">
        <v>82.52</v>
      </c>
      <c r="L251" s="27">
        <f t="shared" si="28"/>
        <v>651.90800000000002</v>
      </c>
      <c r="M251" s="32">
        <f t="shared" si="29"/>
        <v>80275</v>
      </c>
    </row>
    <row r="252" spans="1:13" s="27" customFormat="1" ht="21" customHeight="1" x14ac:dyDescent="0.25">
      <c r="A252" s="3"/>
      <c r="B252" s="30"/>
      <c r="C252" s="102" t="s">
        <v>108</v>
      </c>
      <c r="D252" s="109"/>
      <c r="E252" s="109"/>
      <c r="F252" s="109"/>
      <c r="G252" s="110"/>
      <c r="H252" s="64"/>
      <c r="I252" s="26"/>
      <c r="L252" s="27">
        <f t="shared" si="28"/>
        <v>0</v>
      </c>
      <c r="M252" s="32">
        <f t="shared" si="29"/>
        <v>0</v>
      </c>
    </row>
    <row r="253" spans="1:13" s="27" customFormat="1" ht="21" customHeight="1" x14ac:dyDescent="0.25">
      <c r="A253" s="3"/>
      <c r="B253" s="30"/>
      <c r="C253" s="105"/>
      <c r="D253" s="111"/>
      <c r="E253" s="111"/>
      <c r="F253" s="111"/>
      <c r="G253" s="112"/>
      <c r="H253" s="29"/>
      <c r="I253" s="26"/>
      <c r="L253" s="27">
        <f t="shared" si="28"/>
        <v>0</v>
      </c>
      <c r="M253" s="32">
        <f t="shared" si="29"/>
        <v>0</v>
      </c>
    </row>
    <row r="254" spans="1:13" s="27" customFormat="1" ht="21" customHeight="1" x14ac:dyDescent="0.25">
      <c r="A254" s="3"/>
      <c r="B254" s="30">
        <v>70202</v>
      </c>
      <c r="C254" s="105" t="s">
        <v>78</v>
      </c>
      <c r="D254" s="106"/>
      <c r="E254" s="106"/>
      <c r="F254" s="106"/>
      <c r="G254" s="107"/>
      <c r="H254" s="29" t="s">
        <v>4</v>
      </c>
      <c r="I254" s="26">
        <v>1</v>
      </c>
      <c r="K254" s="27">
        <v>192.91</v>
      </c>
      <c r="L254" s="27">
        <f t="shared" si="28"/>
        <v>192.91</v>
      </c>
      <c r="M254" s="32">
        <f t="shared" si="29"/>
        <v>70202</v>
      </c>
    </row>
    <row r="255" spans="1:13" s="27" customFormat="1" ht="21" customHeight="1" x14ac:dyDescent="0.25">
      <c r="A255" s="3"/>
      <c r="B255" s="30"/>
      <c r="C255" s="102" t="s">
        <v>51</v>
      </c>
      <c r="D255" s="103"/>
      <c r="E255" s="103"/>
      <c r="F255" s="103"/>
      <c r="G255" s="104"/>
      <c r="H255" s="29"/>
      <c r="I255" s="26"/>
      <c r="L255" s="27">
        <f t="shared" si="28"/>
        <v>0</v>
      </c>
      <c r="M255" s="32">
        <f t="shared" si="29"/>
        <v>0</v>
      </c>
    </row>
    <row r="256" spans="1:13" s="27" customFormat="1" ht="21" customHeight="1" x14ac:dyDescent="0.25">
      <c r="A256" s="3"/>
      <c r="B256" s="30"/>
      <c r="C256" s="105"/>
      <c r="D256" s="106"/>
      <c r="E256" s="106"/>
      <c r="F256" s="106"/>
      <c r="G256" s="107"/>
      <c r="H256" s="29"/>
      <c r="I256" s="26"/>
      <c r="L256" s="27">
        <f t="shared" si="28"/>
        <v>0</v>
      </c>
      <c r="M256" s="32">
        <f t="shared" si="29"/>
        <v>0</v>
      </c>
    </row>
    <row r="257" spans="1:13" s="27" customFormat="1" ht="21" customHeight="1" x14ac:dyDescent="0.25">
      <c r="A257" s="3"/>
      <c r="B257" s="30">
        <v>118006</v>
      </c>
      <c r="C257" s="105" t="s">
        <v>84</v>
      </c>
      <c r="D257" s="106"/>
      <c r="E257" s="106"/>
      <c r="F257" s="106"/>
      <c r="G257" s="107"/>
      <c r="H257" s="29" t="s">
        <v>28</v>
      </c>
      <c r="I257" s="26">
        <v>4</v>
      </c>
      <c r="K257" s="27">
        <v>21.35</v>
      </c>
      <c r="L257" s="27">
        <f>K257*I257</f>
        <v>85.4</v>
      </c>
      <c r="M257" s="32">
        <f>B257</f>
        <v>118006</v>
      </c>
    </row>
    <row r="258" spans="1:13" s="27" customFormat="1" ht="21" customHeight="1" x14ac:dyDescent="0.25">
      <c r="A258" s="3"/>
      <c r="B258" s="30"/>
      <c r="C258" s="102" t="s">
        <v>109</v>
      </c>
      <c r="D258" s="103"/>
      <c r="E258" s="103"/>
      <c r="F258" s="103"/>
      <c r="G258" s="104"/>
      <c r="H258" s="29"/>
      <c r="I258" s="26"/>
      <c r="L258" s="27">
        <f>K258*I258</f>
        <v>0</v>
      </c>
      <c r="M258" s="32">
        <f>B258</f>
        <v>0</v>
      </c>
    </row>
    <row r="259" spans="1:13" s="27" customFormat="1" ht="21" customHeight="1" x14ac:dyDescent="0.25">
      <c r="A259" s="3"/>
      <c r="B259" s="30"/>
      <c r="C259" s="105"/>
      <c r="D259" s="106"/>
      <c r="E259" s="106"/>
      <c r="F259" s="106"/>
      <c r="G259" s="107"/>
      <c r="H259" s="29"/>
      <c r="I259" s="26"/>
      <c r="L259" s="27">
        <f>K259*I259</f>
        <v>0</v>
      </c>
      <c r="M259" s="32">
        <f>B259</f>
        <v>0</v>
      </c>
    </row>
    <row r="260" spans="1:13" s="27" customFormat="1" ht="21" customHeight="1" x14ac:dyDescent="0.25">
      <c r="A260" s="3"/>
      <c r="B260" s="30">
        <v>120145</v>
      </c>
      <c r="C260" s="105" t="s">
        <v>113</v>
      </c>
      <c r="D260" s="106"/>
      <c r="E260" s="106"/>
      <c r="F260" s="106"/>
      <c r="G260" s="107"/>
      <c r="H260" s="29" t="s">
        <v>28</v>
      </c>
      <c r="I260" s="26">
        <v>38.450000000000003</v>
      </c>
      <c r="K260" s="27">
        <v>48.62</v>
      </c>
      <c r="L260" s="27">
        <f t="shared" ref="L260:L270" si="30">K260*I260</f>
        <v>1869.4390000000001</v>
      </c>
      <c r="M260" s="32">
        <f t="shared" ref="M260:M270" si="31">B260</f>
        <v>120145</v>
      </c>
    </row>
    <row r="261" spans="1:13" s="27" customFormat="1" ht="21" customHeight="1" x14ac:dyDescent="0.25">
      <c r="A261" s="3"/>
      <c r="B261" s="30"/>
      <c r="C261" s="102" t="s">
        <v>111</v>
      </c>
      <c r="D261" s="103"/>
      <c r="E261" s="103"/>
      <c r="F261" s="103"/>
      <c r="G261" s="104"/>
      <c r="H261" s="29"/>
      <c r="I261" s="26"/>
      <c r="L261" s="27">
        <f t="shared" si="30"/>
        <v>0</v>
      </c>
      <c r="M261" s="32">
        <f t="shared" si="31"/>
        <v>0</v>
      </c>
    </row>
    <row r="262" spans="1:13" s="27" customFormat="1" ht="21" customHeight="1" x14ac:dyDescent="0.25">
      <c r="A262" s="3"/>
      <c r="B262" s="30"/>
      <c r="C262" s="105"/>
      <c r="D262" s="106"/>
      <c r="E262" s="106"/>
      <c r="F262" s="106"/>
      <c r="G262" s="107"/>
      <c r="H262" s="29"/>
      <c r="I262" s="26"/>
      <c r="L262" s="27">
        <f t="shared" si="30"/>
        <v>0</v>
      </c>
      <c r="M262" s="32">
        <f t="shared" si="31"/>
        <v>0</v>
      </c>
    </row>
    <row r="263" spans="1:13" s="27" customFormat="1" ht="21" customHeight="1" x14ac:dyDescent="0.25">
      <c r="A263" s="3"/>
      <c r="B263" s="30">
        <v>158005</v>
      </c>
      <c r="C263" s="105" t="s">
        <v>73</v>
      </c>
      <c r="D263" s="106"/>
      <c r="E263" s="106"/>
      <c r="F263" s="106"/>
      <c r="G263" s="107"/>
      <c r="H263" s="29" t="s">
        <v>28</v>
      </c>
      <c r="I263" s="26">
        <v>49.4</v>
      </c>
      <c r="K263" s="27">
        <v>13.74</v>
      </c>
      <c r="L263" s="27">
        <f t="shared" si="30"/>
        <v>678.75599999999997</v>
      </c>
      <c r="M263" s="32">
        <f t="shared" si="31"/>
        <v>158005</v>
      </c>
    </row>
    <row r="264" spans="1:13" s="27" customFormat="1" ht="21" customHeight="1" x14ac:dyDescent="0.25">
      <c r="A264" s="3"/>
      <c r="B264" s="30"/>
      <c r="C264" s="102" t="s">
        <v>114</v>
      </c>
      <c r="D264" s="103"/>
      <c r="E264" s="103"/>
      <c r="F264" s="103"/>
      <c r="G264" s="104"/>
      <c r="H264" s="29"/>
      <c r="I264" s="26"/>
      <c r="L264" s="27">
        <f t="shared" si="30"/>
        <v>0</v>
      </c>
      <c r="M264" s="32">
        <f t="shared" si="31"/>
        <v>0</v>
      </c>
    </row>
    <row r="265" spans="1:13" s="27" customFormat="1" ht="21" customHeight="1" x14ac:dyDescent="0.25">
      <c r="A265" s="3"/>
      <c r="B265" s="30"/>
      <c r="C265" s="105"/>
      <c r="D265" s="106"/>
      <c r="E265" s="106"/>
      <c r="F265" s="106"/>
      <c r="G265" s="107"/>
      <c r="H265" s="29"/>
      <c r="I265" s="26"/>
      <c r="L265" s="27">
        <f t="shared" si="30"/>
        <v>0</v>
      </c>
      <c r="M265" s="32">
        <f t="shared" si="31"/>
        <v>0</v>
      </c>
    </row>
    <row r="266" spans="1:13" s="27" customFormat="1" ht="21" customHeight="1" x14ac:dyDescent="0.25">
      <c r="A266" s="3"/>
      <c r="B266" s="30">
        <v>150123</v>
      </c>
      <c r="C266" s="105" t="s">
        <v>74</v>
      </c>
      <c r="D266" s="106"/>
      <c r="E266" s="106"/>
      <c r="F266" s="106"/>
      <c r="G266" s="107"/>
      <c r="H266" s="29" t="s">
        <v>28</v>
      </c>
      <c r="I266" s="26">
        <v>31.05</v>
      </c>
      <c r="K266" s="27">
        <v>17.760000000000002</v>
      </c>
      <c r="L266" s="27">
        <f t="shared" si="30"/>
        <v>551.44800000000009</v>
      </c>
      <c r="M266" s="32">
        <f t="shared" si="31"/>
        <v>150123</v>
      </c>
    </row>
    <row r="267" spans="1:13" s="27" customFormat="1" ht="21" customHeight="1" x14ac:dyDescent="0.25">
      <c r="A267" s="3"/>
      <c r="B267" s="30"/>
      <c r="C267" s="102" t="s">
        <v>115</v>
      </c>
      <c r="D267" s="103"/>
      <c r="E267" s="103"/>
      <c r="F267" s="103"/>
      <c r="G267" s="104"/>
      <c r="H267" s="29"/>
      <c r="I267" s="26"/>
      <c r="L267" s="27">
        <f t="shared" si="30"/>
        <v>0</v>
      </c>
      <c r="M267" s="32">
        <f t="shared" si="31"/>
        <v>0</v>
      </c>
    </row>
    <row r="268" spans="1:13" s="27" customFormat="1" ht="21" customHeight="1" x14ac:dyDescent="0.25">
      <c r="A268" s="3"/>
      <c r="B268" s="30"/>
      <c r="C268" s="105"/>
      <c r="D268" s="106"/>
      <c r="E268" s="106"/>
      <c r="F268" s="106"/>
      <c r="G268" s="107"/>
      <c r="H268" s="29"/>
      <c r="I268" s="26"/>
      <c r="L268" s="27">
        <f t="shared" si="30"/>
        <v>0</v>
      </c>
      <c r="M268" s="32">
        <f t="shared" si="31"/>
        <v>0</v>
      </c>
    </row>
    <row r="269" spans="1:13" s="27" customFormat="1" ht="21" customHeight="1" x14ac:dyDescent="0.25">
      <c r="A269" s="3"/>
      <c r="B269" s="30">
        <v>150310</v>
      </c>
      <c r="C269" s="105" t="s">
        <v>100</v>
      </c>
      <c r="D269" s="106"/>
      <c r="E269" s="106"/>
      <c r="F269" s="106"/>
      <c r="G269" s="107"/>
      <c r="H269" s="29" t="s">
        <v>28</v>
      </c>
      <c r="I269" s="26">
        <v>9.3000000000000007</v>
      </c>
      <c r="K269" s="27">
        <v>39.090000000000003</v>
      </c>
      <c r="L269" s="27">
        <f t="shared" si="30"/>
        <v>363.53700000000003</v>
      </c>
      <c r="M269" s="32">
        <f t="shared" si="31"/>
        <v>150310</v>
      </c>
    </row>
    <row r="270" spans="1:13" s="27" customFormat="1" ht="21" customHeight="1" x14ac:dyDescent="0.25">
      <c r="A270" s="3"/>
      <c r="B270" s="30"/>
      <c r="C270" s="102" t="s">
        <v>117</v>
      </c>
      <c r="D270" s="103"/>
      <c r="E270" s="103"/>
      <c r="F270" s="103"/>
      <c r="G270" s="104"/>
      <c r="H270" s="29"/>
      <c r="I270" s="26"/>
      <c r="L270" s="27">
        <f t="shared" si="30"/>
        <v>0</v>
      </c>
      <c r="M270" s="32">
        <f t="shared" si="31"/>
        <v>0</v>
      </c>
    </row>
    <row r="271" spans="1:13" s="27" customFormat="1" ht="21" customHeight="1" x14ac:dyDescent="0.25">
      <c r="A271" s="3"/>
      <c r="B271" s="30"/>
      <c r="C271" s="105"/>
      <c r="D271" s="106"/>
      <c r="E271" s="106"/>
      <c r="F271" s="106"/>
      <c r="G271" s="107"/>
      <c r="H271" s="29"/>
      <c r="I271" s="26"/>
      <c r="L271" s="27">
        <f t="shared" ref="L271:L279" si="32">K271*I271</f>
        <v>0</v>
      </c>
      <c r="M271" s="32">
        <f t="shared" ref="M271:M279" si="33">B271</f>
        <v>0</v>
      </c>
    </row>
    <row r="272" spans="1:13" s="27" customFormat="1" ht="21" customHeight="1" x14ac:dyDescent="0.25">
      <c r="B272" s="30"/>
      <c r="C272" s="108" t="s">
        <v>128</v>
      </c>
      <c r="D272" s="93"/>
      <c r="E272" s="93"/>
      <c r="F272" s="93"/>
      <c r="G272" s="94"/>
      <c r="H272" s="29"/>
      <c r="I272" s="26"/>
      <c r="L272" s="27">
        <f t="shared" si="32"/>
        <v>0</v>
      </c>
      <c r="M272" s="32">
        <f t="shared" si="33"/>
        <v>0</v>
      </c>
    </row>
    <row r="273" spans="1:13" s="27" customFormat="1" ht="21" customHeight="1" x14ac:dyDescent="0.25">
      <c r="A273" s="3"/>
      <c r="B273" s="30">
        <v>135005</v>
      </c>
      <c r="C273" s="105" t="s">
        <v>30</v>
      </c>
      <c r="D273" s="106"/>
      <c r="E273" s="106"/>
      <c r="F273" s="106"/>
      <c r="G273" s="107"/>
      <c r="H273" s="29" t="s">
        <v>28</v>
      </c>
      <c r="I273" s="26">
        <v>27.15</v>
      </c>
      <c r="K273" s="27">
        <v>26.2</v>
      </c>
      <c r="L273" s="27">
        <f t="shared" si="32"/>
        <v>711.32999999999993</v>
      </c>
      <c r="M273" s="32">
        <f t="shared" si="33"/>
        <v>135005</v>
      </c>
    </row>
    <row r="274" spans="1:13" s="27" customFormat="1" ht="21" customHeight="1" x14ac:dyDescent="0.25">
      <c r="A274" s="3"/>
      <c r="B274" s="30"/>
      <c r="C274" s="102" t="s">
        <v>119</v>
      </c>
      <c r="D274" s="103"/>
      <c r="E274" s="103"/>
      <c r="F274" s="103"/>
      <c r="G274" s="104"/>
      <c r="H274" s="29"/>
      <c r="I274" s="26"/>
      <c r="L274" s="27">
        <f t="shared" si="32"/>
        <v>0</v>
      </c>
      <c r="M274" s="32">
        <f t="shared" si="33"/>
        <v>0</v>
      </c>
    </row>
    <row r="275" spans="1:13" s="27" customFormat="1" ht="21" customHeight="1" x14ac:dyDescent="0.25">
      <c r="A275" s="3"/>
      <c r="B275" s="30"/>
      <c r="C275" s="105"/>
      <c r="D275" s="106"/>
      <c r="E275" s="106"/>
      <c r="F275" s="106"/>
      <c r="G275" s="107"/>
      <c r="H275" s="29"/>
      <c r="I275" s="26"/>
      <c r="L275" s="27">
        <f t="shared" si="32"/>
        <v>0</v>
      </c>
      <c r="M275" s="32">
        <f t="shared" si="33"/>
        <v>0</v>
      </c>
    </row>
    <row r="276" spans="1:13" s="27" customFormat="1" ht="21" customHeight="1" x14ac:dyDescent="0.25">
      <c r="A276" s="3"/>
      <c r="B276" s="30">
        <v>115003</v>
      </c>
      <c r="C276" s="105" t="s">
        <v>82</v>
      </c>
      <c r="D276" s="106"/>
      <c r="E276" s="106"/>
      <c r="F276" s="106"/>
      <c r="G276" s="107"/>
      <c r="H276" s="29" t="s">
        <v>28</v>
      </c>
      <c r="I276" s="26">
        <v>3</v>
      </c>
      <c r="K276" s="27">
        <v>6.99</v>
      </c>
      <c r="L276" s="27">
        <f t="shared" si="32"/>
        <v>20.97</v>
      </c>
      <c r="M276" s="32">
        <f t="shared" si="33"/>
        <v>115003</v>
      </c>
    </row>
    <row r="277" spans="1:13" s="27" customFormat="1" ht="21" customHeight="1" x14ac:dyDescent="0.25">
      <c r="A277" s="3"/>
      <c r="B277" s="30"/>
      <c r="C277" s="102" t="s">
        <v>86</v>
      </c>
      <c r="D277" s="103"/>
      <c r="E277" s="103"/>
      <c r="F277" s="103"/>
      <c r="G277" s="104"/>
      <c r="H277" s="29"/>
      <c r="I277" s="26"/>
      <c r="L277" s="27">
        <f t="shared" si="32"/>
        <v>0</v>
      </c>
      <c r="M277" s="32">
        <f t="shared" si="33"/>
        <v>0</v>
      </c>
    </row>
    <row r="278" spans="1:13" s="27" customFormat="1" ht="21" customHeight="1" x14ac:dyDescent="0.25">
      <c r="A278" s="3"/>
      <c r="B278" s="30"/>
      <c r="C278" s="105"/>
      <c r="D278" s="106"/>
      <c r="E278" s="106"/>
      <c r="F278" s="106"/>
      <c r="G278" s="107"/>
      <c r="H278" s="29"/>
      <c r="I278" s="26"/>
      <c r="L278" s="27">
        <f t="shared" si="32"/>
        <v>0</v>
      </c>
      <c r="M278" s="32">
        <f t="shared" si="33"/>
        <v>0</v>
      </c>
    </row>
    <row r="279" spans="1:13" s="27" customFormat="1" ht="21" customHeight="1" x14ac:dyDescent="0.25">
      <c r="A279" s="3"/>
      <c r="B279" s="30">
        <v>45004</v>
      </c>
      <c r="C279" s="105" t="s">
        <v>44</v>
      </c>
      <c r="D279" s="106"/>
      <c r="E279" s="106"/>
      <c r="F279" s="106"/>
      <c r="G279" s="107"/>
      <c r="H279" s="29" t="s">
        <v>27</v>
      </c>
      <c r="I279" s="26">
        <v>0.45</v>
      </c>
      <c r="K279" s="27">
        <v>46.7</v>
      </c>
      <c r="L279" s="27">
        <f t="shared" si="32"/>
        <v>21.015000000000001</v>
      </c>
      <c r="M279" s="32">
        <f t="shared" si="33"/>
        <v>45004</v>
      </c>
    </row>
    <row r="280" spans="1:13" s="27" customFormat="1" ht="21" customHeight="1" x14ac:dyDescent="0.25">
      <c r="A280" s="3"/>
      <c r="B280" s="30"/>
      <c r="C280" s="102" t="s">
        <v>62</v>
      </c>
      <c r="D280" s="103"/>
      <c r="E280" s="103"/>
      <c r="F280" s="103"/>
      <c r="G280" s="104"/>
      <c r="H280" s="29"/>
      <c r="I280" s="26"/>
      <c r="L280" s="27">
        <f t="shared" ref="L280:L286" si="34">K280*I280</f>
        <v>0</v>
      </c>
      <c r="M280" s="32">
        <f t="shared" ref="M280:M286" si="35">B280</f>
        <v>0</v>
      </c>
    </row>
    <row r="281" spans="1:13" s="27" customFormat="1" ht="21" customHeight="1" x14ac:dyDescent="0.25">
      <c r="A281" s="3"/>
      <c r="B281" s="30"/>
      <c r="C281" s="105"/>
      <c r="D281" s="106"/>
      <c r="E281" s="106"/>
      <c r="F281" s="106"/>
      <c r="G281" s="107"/>
      <c r="H281" s="29"/>
      <c r="I281" s="26"/>
      <c r="L281" s="27">
        <f t="shared" si="34"/>
        <v>0</v>
      </c>
      <c r="M281" s="32">
        <f t="shared" si="35"/>
        <v>0</v>
      </c>
    </row>
    <row r="282" spans="1:13" s="27" customFormat="1" ht="21" customHeight="1" x14ac:dyDescent="0.25">
      <c r="A282" s="3"/>
      <c r="B282" s="30">
        <v>10107</v>
      </c>
      <c r="C282" s="105" t="s">
        <v>32</v>
      </c>
      <c r="D282" s="106"/>
      <c r="E282" s="106"/>
      <c r="F282" s="106"/>
      <c r="G282" s="107"/>
      <c r="H282" s="29" t="s">
        <v>27</v>
      </c>
      <c r="I282" s="26">
        <f>SUM(J283:J286)</f>
        <v>1.8388499999999999</v>
      </c>
      <c r="K282" s="27">
        <v>80.22</v>
      </c>
      <c r="L282" s="27">
        <f t="shared" si="34"/>
        <v>147.51254699999998</v>
      </c>
      <c r="M282" s="32">
        <f t="shared" si="35"/>
        <v>10107</v>
      </c>
    </row>
    <row r="283" spans="1:13" s="27" customFormat="1" ht="21" customHeight="1" x14ac:dyDescent="0.25">
      <c r="A283" s="3"/>
      <c r="B283" s="30"/>
      <c r="C283" s="102" t="s">
        <v>120</v>
      </c>
      <c r="D283" s="103"/>
      <c r="E283" s="103"/>
      <c r="F283" s="103"/>
      <c r="G283" s="104"/>
      <c r="H283" s="29"/>
      <c r="I283" s="26"/>
      <c r="J283" s="27">
        <f>I273*0.03*1.3</f>
        <v>1.0588499999999998</v>
      </c>
      <c r="L283" s="27">
        <f t="shared" si="34"/>
        <v>0</v>
      </c>
      <c r="M283" s="32">
        <f t="shared" si="35"/>
        <v>0</v>
      </c>
    </row>
    <row r="284" spans="1:13" s="27" customFormat="1" ht="21" customHeight="1" x14ac:dyDescent="0.25">
      <c r="A284" s="3"/>
      <c r="B284" s="30"/>
      <c r="C284" s="102" t="s">
        <v>90</v>
      </c>
      <c r="D284" s="103"/>
      <c r="E284" s="103"/>
      <c r="F284" s="103"/>
      <c r="G284" s="104"/>
      <c r="H284" s="29"/>
      <c r="I284" s="26"/>
      <c r="J284" s="27">
        <f>I276*0.05*1.3</f>
        <v>0.19500000000000003</v>
      </c>
      <c r="L284" s="27">
        <f t="shared" si="34"/>
        <v>0</v>
      </c>
      <c r="M284" s="32">
        <f t="shared" si="35"/>
        <v>0</v>
      </c>
    </row>
    <row r="285" spans="1:13" s="27" customFormat="1" ht="21" customHeight="1" x14ac:dyDescent="0.25">
      <c r="A285" s="3"/>
      <c r="B285" s="30"/>
      <c r="C285" s="102" t="s">
        <v>121</v>
      </c>
      <c r="D285" s="103"/>
      <c r="E285" s="103"/>
      <c r="F285" s="103"/>
      <c r="G285" s="104"/>
      <c r="H285" s="29"/>
      <c r="I285" s="26"/>
      <c r="J285" s="27">
        <f>I279*1.3</f>
        <v>0.58500000000000008</v>
      </c>
      <c r="L285" s="27">
        <f t="shared" si="34"/>
        <v>0</v>
      </c>
      <c r="M285" s="32">
        <f t="shared" si="35"/>
        <v>0</v>
      </c>
    </row>
    <row r="286" spans="1:13" s="27" customFormat="1" ht="21" customHeight="1" x14ac:dyDescent="0.25">
      <c r="A286" s="3"/>
      <c r="B286" s="30"/>
      <c r="C286" s="105"/>
      <c r="D286" s="106"/>
      <c r="E286" s="106"/>
      <c r="F286" s="106"/>
      <c r="G286" s="107"/>
      <c r="H286" s="29"/>
      <c r="I286" s="26"/>
      <c r="L286" s="27">
        <f t="shared" si="34"/>
        <v>0</v>
      </c>
      <c r="M286" s="32">
        <f t="shared" si="35"/>
        <v>0</v>
      </c>
    </row>
    <row r="287" spans="1:13" s="27" customFormat="1" ht="21" customHeight="1" x14ac:dyDescent="0.25">
      <c r="A287" s="3"/>
      <c r="B287" s="30">
        <v>50140</v>
      </c>
      <c r="C287" s="105" t="s">
        <v>68</v>
      </c>
      <c r="D287" s="106"/>
      <c r="E287" s="106"/>
      <c r="F287" s="106"/>
      <c r="G287" s="107"/>
      <c r="H287" s="29" t="s">
        <v>28</v>
      </c>
      <c r="I287" s="26">
        <v>27.15</v>
      </c>
      <c r="K287" s="27">
        <v>28.71</v>
      </c>
      <c r="L287" s="27">
        <f t="shared" ref="L287:L292" si="36">K287*I287</f>
        <v>779.47649999999999</v>
      </c>
      <c r="M287" s="32">
        <f t="shared" ref="M287:M292" si="37">B287</f>
        <v>50140</v>
      </c>
    </row>
    <row r="288" spans="1:13" s="27" customFormat="1" ht="21" customHeight="1" x14ac:dyDescent="0.25">
      <c r="A288" s="3"/>
      <c r="B288" s="30"/>
      <c r="C288" s="102" t="s">
        <v>119</v>
      </c>
      <c r="D288" s="103"/>
      <c r="E288" s="103"/>
      <c r="F288" s="103"/>
      <c r="G288" s="104"/>
      <c r="H288" s="29"/>
      <c r="I288" s="26"/>
      <c r="L288" s="27">
        <f t="shared" si="36"/>
        <v>0</v>
      </c>
      <c r="M288" s="32">
        <f t="shared" si="37"/>
        <v>0</v>
      </c>
    </row>
    <row r="289" spans="1:13" s="27" customFormat="1" ht="21" customHeight="1" x14ac:dyDescent="0.25">
      <c r="A289" s="3"/>
      <c r="B289" s="30"/>
      <c r="C289" s="105"/>
      <c r="D289" s="106"/>
      <c r="E289" s="106"/>
      <c r="F289" s="106"/>
      <c r="G289" s="107"/>
      <c r="H289" s="29"/>
      <c r="I289" s="26"/>
      <c r="L289" s="27">
        <f t="shared" si="36"/>
        <v>0</v>
      </c>
      <c r="M289" s="32">
        <f t="shared" si="37"/>
        <v>0</v>
      </c>
    </row>
    <row r="290" spans="1:13" s="27" customFormat="1" ht="21" customHeight="1" x14ac:dyDescent="0.25">
      <c r="A290" s="3"/>
      <c r="B290" s="30">
        <v>130242</v>
      </c>
      <c r="C290" s="105" t="s">
        <v>70</v>
      </c>
      <c r="D290" s="106"/>
      <c r="E290" s="106"/>
      <c r="F290" s="106"/>
      <c r="G290" s="107"/>
      <c r="H290" s="29" t="s">
        <v>28</v>
      </c>
      <c r="I290" s="26">
        <v>27.15</v>
      </c>
      <c r="K290" s="27">
        <v>53.39</v>
      </c>
      <c r="L290" s="27">
        <f t="shared" si="36"/>
        <v>1449.5384999999999</v>
      </c>
      <c r="M290" s="32">
        <f t="shared" si="37"/>
        <v>130242</v>
      </c>
    </row>
    <row r="291" spans="1:13" s="27" customFormat="1" ht="21" customHeight="1" x14ac:dyDescent="0.25">
      <c r="A291" s="3"/>
      <c r="B291" s="30"/>
      <c r="C291" s="102" t="s">
        <v>119</v>
      </c>
      <c r="D291" s="103"/>
      <c r="E291" s="103"/>
      <c r="F291" s="103"/>
      <c r="G291" s="104"/>
      <c r="H291" s="29"/>
      <c r="I291" s="26"/>
      <c r="L291" s="27">
        <f t="shared" si="36"/>
        <v>0</v>
      </c>
      <c r="M291" s="32">
        <f t="shared" si="37"/>
        <v>0</v>
      </c>
    </row>
    <row r="292" spans="1:13" s="27" customFormat="1" ht="21" customHeight="1" x14ac:dyDescent="0.25">
      <c r="A292" s="3"/>
      <c r="B292" s="30"/>
      <c r="C292" s="105"/>
      <c r="D292" s="106"/>
      <c r="E292" s="106"/>
      <c r="F292" s="106"/>
      <c r="G292" s="107"/>
      <c r="H292" s="29"/>
      <c r="I292" s="26"/>
      <c r="L292" s="27">
        <f t="shared" si="36"/>
        <v>0</v>
      </c>
      <c r="M292" s="32">
        <f t="shared" si="37"/>
        <v>0</v>
      </c>
    </row>
    <row r="293" spans="1:13" s="27" customFormat="1" ht="21" customHeight="1" x14ac:dyDescent="0.25">
      <c r="A293" s="3"/>
      <c r="B293" s="30">
        <v>80213</v>
      </c>
      <c r="C293" s="105" t="s">
        <v>93</v>
      </c>
      <c r="D293" s="111"/>
      <c r="E293" s="111"/>
      <c r="F293" s="111"/>
      <c r="G293" s="112"/>
      <c r="H293" s="29" t="s">
        <v>28</v>
      </c>
      <c r="I293" s="26">
        <v>3</v>
      </c>
      <c r="K293" s="27">
        <v>597.19000000000005</v>
      </c>
      <c r="L293" s="27">
        <f t="shared" ref="L293:L310" si="38">K293*I293</f>
        <v>1791.5700000000002</v>
      </c>
      <c r="M293" s="32">
        <f t="shared" ref="M293:M310" si="39">B293</f>
        <v>80213</v>
      </c>
    </row>
    <row r="294" spans="1:13" s="27" customFormat="1" ht="21" customHeight="1" x14ac:dyDescent="0.25">
      <c r="A294" s="3"/>
      <c r="B294" s="30"/>
      <c r="C294" s="102" t="s">
        <v>94</v>
      </c>
      <c r="D294" s="109"/>
      <c r="E294" s="109"/>
      <c r="F294" s="109"/>
      <c r="G294" s="110"/>
      <c r="H294" s="64"/>
      <c r="I294" s="26"/>
      <c r="L294" s="27">
        <f t="shared" si="38"/>
        <v>0</v>
      </c>
      <c r="M294" s="32">
        <f t="shared" si="39"/>
        <v>0</v>
      </c>
    </row>
    <row r="295" spans="1:13" s="27" customFormat="1" ht="21" customHeight="1" x14ac:dyDescent="0.25">
      <c r="A295" s="3"/>
      <c r="B295" s="30"/>
      <c r="C295" s="105"/>
      <c r="D295" s="111"/>
      <c r="E295" s="111"/>
      <c r="F295" s="111"/>
      <c r="G295" s="112"/>
      <c r="H295" s="29"/>
      <c r="I295" s="26"/>
      <c r="L295" s="27">
        <f t="shared" si="38"/>
        <v>0</v>
      </c>
      <c r="M295" s="32">
        <f t="shared" si="39"/>
        <v>0</v>
      </c>
    </row>
    <row r="296" spans="1:13" s="27" customFormat="1" ht="21" customHeight="1" x14ac:dyDescent="0.25">
      <c r="A296" s="3"/>
      <c r="B296" s="30">
        <v>140104</v>
      </c>
      <c r="C296" s="105" t="s">
        <v>95</v>
      </c>
      <c r="D296" s="111"/>
      <c r="E296" s="111"/>
      <c r="F296" s="111"/>
      <c r="G296" s="112"/>
      <c r="H296" s="29" t="s">
        <v>28</v>
      </c>
      <c r="I296" s="26">
        <v>3</v>
      </c>
      <c r="K296" s="27">
        <v>123.31</v>
      </c>
      <c r="L296" s="27">
        <f t="shared" si="38"/>
        <v>369.93</v>
      </c>
      <c r="M296" s="32">
        <f t="shared" si="39"/>
        <v>140104</v>
      </c>
    </row>
    <row r="297" spans="1:13" s="27" customFormat="1" ht="21" customHeight="1" x14ac:dyDescent="0.25">
      <c r="A297" s="3"/>
      <c r="B297" s="30"/>
      <c r="C297" s="102" t="s">
        <v>94</v>
      </c>
      <c r="D297" s="109"/>
      <c r="E297" s="109"/>
      <c r="F297" s="109"/>
      <c r="G297" s="110"/>
      <c r="H297" s="64"/>
      <c r="I297" s="26"/>
      <c r="L297" s="27">
        <f t="shared" si="38"/>
        <v>0</v>
      </c>
      <c r="M297" s="32">
        <f t="shared" si="39"/>
        <v>0</v>
      </c>
    </row>
    <row r="298" spans="1:13" s="27" customFormat="1" ht="21" customHeight="1" x14ac:dyDescent="0.25">
      <c r="A298" s="3"/>
      <c r="B298" s="30"/>
      <c r="C298" s="105"/>
      <c r="D298" s="111"/>
      <c r="E298" s="111"/>
      <c r="F298" s="111"/>
      <c r="G298" s="112"/>
      <c r="H298" s="29"/>
      <c r="I298" s="26"/>
      <c r="L298" s="27">
        <f t="shared" si="38"/>
        <v>0</v>
      </c>
      <c r="M298" s="32">
        <f t="shared" si="39"/>
        <v>0</v>
      </c>
    </row>
    <row r="299" spans="1:13" s="27" customFormat="1" ht="21" customHeight="1" x14ac:dyDescent="0.25">
      <c r="A299" s="3"/>
      <c r="B299" s="30">
        <v>80275</v>
      </c>
      <c r="C299" s="105" t="s">
        <v>91</v>
      </c>
      <c r="D299" s="111"/>
      <c r="E299" s="111"/>
      <c r="F299" s="111"/>
      <c r="G299" s="112"/>
      <c r="H299" s="29" t="s">
        <v>28</v>
      </c>
      <c r="I299" s="26">
        <v>5.9</v>
      </c>
      <c r="K299" s="27">
        <v>82.52</v>
      </c>
      <c r="L299" s="27">
        <f t="shared" si="38"/>
        <v>486.86799999999999</v>
      </c>
      <c r="M299" s="32">
        <f t="shared" si="39"/>
        <v>80275</v>
      </c>
    </row>
    <row r="300" spans="1:13" s="27" customFormat="1" ht="21" customHeight="1" x14ac:dyDescent="0.25">
      <c r="A300" s="3"/>
      <c r="B300" s="30"/>
      <c r="C300" s="102" t="s">
        <v>122</v>
      </c>
      <c r="D300" s="109"/>
      <c r="E300" s="109"/>
      <c r="F300" s="109"/>
      <c r="G300" s="110"/>
      <c r="H300" s="64"/>
      <c r="I300" s="26"/>
      <c r="L300" s="27">
        <f t="shared" si="38"/>
        <v>0</v>
      </c>
      <c r="M300" s="32">
        <f t="shared" si="39"/>
        <v>0</v>
      </c>
    </row>
    <row r="301" spans="1:13" s="27" customFormat="1" ht="21" customHeight="1" x14ac:dyDescent="0.25">
      <c r="A301" s="3"/>
      <c r="B301" s="30"/>
      <c r="C301" s="105"/>
      <c r="D301" s="111"/>
      <c r="E301" s="111"/>
      <c r="F301" s="111"/>
      <c r="G301" s="112"/>
      <c r="H301" s="29"/>
      <c r="I301" s="26"/>
      <c r="L301" s="27">
        <f t="shared" si="38"/>
        <v>0</v>
      </c>
      <c r="M301" s="32">
        <f t="shared" si="39"/>
        <v>0</v>
      </c>
    </row>
    <row r="302" spans="1:13" s="27" customFormat="1" ht="21" customHeight="1" x14ac:dyDescent="0.25">
      <c r="A302" s="3"/>
      <c r="B302" s="30">
        <v>76001</v>
      </c>
      <c r="C302" s="105" t="s">
        <v>49</v>
      </c>
      <c r="D302" s="106"/>
      <c r="E302" s="106"/>
      <c r="F302" s="106"/>
      <c r="G302" s="107"/>
      <c r="H302" s="29" t="s">
        <v>4</v>
      </c>
      <c r="I302" s="26">
        <v>1</v>
      </c>
      <c r="K302" s="27">
        <v>9.7899999999999991</v>
      </c>
      <c r="L302" s="27">
        <f t="shared" si="38"/>
        <v>9.7899999999999991</v>
      </c>
      <c r="M302" s="32">
        <f t="shared" si="39"/>
        <v>76001</v>
      </c>
    </row>
    <row r="303" spans="1:13" s="27" customFormat="1" ht="21" customHeight="1" x14ac:dyDescent="0.25">
      <c r="A303" s="3"/>
      <c r="B303" s="30"/>
      <c r="C303" s="102" t="s">
        <v>51</v>
      </c>
      <c r="D303" s="103"/>
      <c r="E303" s="103"/>
      <c r="F303" s="103"/>
      <c r="G303" s="104"/>
      <c r="H303" s="29"/>
      <c r="I303" s="26"/>
      <c r="L303" s="27">
        <f t="shared" si="38"/>
        <v>0</v>
      </c>
      <c r="M303" s="32">
        <f t="shared" si="39"/>
        <v>0</v>
      </c>
    </row>
    <row r="304" spans="1:13" s="27" customFormat="1" ht="21" customHeight="1" x14ac:dyDescent="0.25">
      <c r="A304" s="3"/>
      <c r="B304" s="30"/>
      <c r="C304" s="105"/>
      <c r="D304" s="106"/>
      <c r="E304" s="106"/>
      <c r="F304" s="106"/>
      <c r="G304" s="107"/>
      <c r="H304" s="29"/>
      <c r="I304" s="26"/>
      <c r="L304" s="27">
        <f t="shared" si="38"/>
        <v>0</v>
      </c>
      <c r="M304" s="32">
        <f t="shared" si="39"/>
        <v>0</v>
      </c>
    </row>
    <row r="305" spans="1:13" s="27" customFormat="1" ht="21" customHeight="1" x14ac:dyDescent="0.25">
      <c r="A305" s="3"/>
      <c r="B305" s="30">
        <v>70112</v>
      </c>
      <c r="C305" s="105" t="s">
        <v>77</v>
      </c>
      <c r="D305" s="106"/>
      <c r="E305" s="106"/>
      <c r="F305" s="106"/>
      <c r="G305" s="107"/>
      <c r="H305" s="29" t="s">
        <v>4</v>
      </c>
      <c r="I305" s="26">
        <v>1</v>
      </c>
      <c r="K305" s="27">
        <v>223.28</v>
      </c>
      <c r="L305" s="27">
        <f t="shared" si="38"/>
        <v>223.28</v>
      </c>
      <c r="M305" s="32">
        <f t="shared" si="39"/>
        <v>70112</v>
      </c>
    </row>
    <row r="306" spans="1:13" s="27" customFormat="1" ht="21" customHeight="1" x14ac:dyDescent="0.25">
      <c r="A306" s="3"/>
      <c r="B306" s="30"/>
      <c r="C306" s="102" t="s">
        <v>51</v>
      </c>
      <c r="D306" s="103"/>
      <c r="E306" s="103"/>
      <c r="F306" s="103"/>
      <c r="G306" s="104"/>
      <c r="H306" s="29"/>
      <c r="I306" s="26"/>
      <c r="L306" s="27">
        <f t="shared" si="38"/>
        <v>0</v>
      </c>
      <c r="M306" s="32">
        <f t="shared" si="39"/>
        <v>0</v>
      </c>
    </row>
    <row r="307" spans="1:13" s="27" customFormat="1" ht="21" customHeight="1" x14ac:dyDescent="0.25">
      <c r="A307" s="3"/>
      <c r="B307" s="30"/>
      <c r="C307" s="105"/>
      <c r="D307" s="106"/>
      <c r="E307" s="106"/>
      <c r="F307" s="106"/>
      <c r="G307" s="107"/>
      <c r="H307" s="29"/>
      <c r="I307" s="26"/>
      <c r="L307" s="27">
        <f t="shared" si="38"/>
        <v>0</v>
      </c>
      <c r="M307" s="32">
        <f t="shared" si="39"/>
        <v>0</v>
      </c>
    </row>
    <row r="308" spans="1:13" s="27" customFormat="1" ht="21" customHeight="1" x14ac:dyDescent="0.25">
      <c r="A308" s="3"/>
      <c r="B308" s="30">
        <v>70202</v>
      </c>
      <c r="C308" s="105" t="s">
        <v>78</v>
      </c>
      <c r="D308" s="106"/>
      <c r="E308" s="106"/>
      <c r="F308" s="106"/>
      <c r="G308" s="107"/>
      <c r="H308" s="29" t="s">
        <v>4</v>
      </c>
      <c r="I308" s="26">
        <v>1</v>
      </c>
      <c r="K308" s="27">
        <v>192.91</v>
      </c>
      <c r="L308" s="27">
        <f t="shared" si="38"/>
        <v>192.91</v>
      </c>
      <c r="M308" s="32">
        <f t="shared" si="39"/>
        <v>70202</v>
      </c>
    </row>
    <row r="309" spans="1:13" s="27" customFormat="1" ht="21" customHeight="1" x14ac:dyDescent="0.25">
      <c r="A309" s="3"/>
      <c r="B309" s="30"/>
      <c r="C309" s="102" t="s">
        <v>51</v>
      </c>
      <c r="D309" s="103"/>
      <c r="E309" s="103"/>
      <c r="F309" s="103"/>
      <c r="G309" s="104"/>
      <c r="H309" s="29"/>
      <c r="I309" s="26"/>
      <c r="L309" s="27">
        <f t="shared" si="38"/>
        <v>0</v>
      </c>
      <c r="M309" s="32">
        <f t="shared" si="39"/>
        <v>0</v>
      </c>
    </row>
    <row r="310" spans="1:13" s="27" customFormat="1" ht="21" customHeight="1" x14ac:dyDescent="0.25">
      <c r="A310" s="3"/>
      <c r="B310" s="30"/>
      <c r="C310" s="105"/>
      <c r="D310" s="106"/>
      <c r="E310" s="106"/>
      <c r="F310" s="106"/>
      <c r="G310" s="107"/>
      <c r="H310" s="29"/>
      <c r="I310" s="26"/>
      <c r="L310" s="27">
        <f t="shared" si="38"/>
        <v>0</v>
      </c>
      <c r="M310" s="32">
        <f t="shared" si="39"/>
        <v>0</v>
      </c>
    </row>
    <row r="311" spans="1:13" s="27" customFormat="1" ht="21" customHeight="1" x14ac:dyDescent="0.25">
      <c r="A311" s="3"/>
      <c r="B311" s="30">
        <v>118006</v>
      </c>
      <c r="C311" s="105" t="s">
        <v>84</v>
      </c>
      <c r="D311" s="106"/>
      <c r="E311" s="106"/>
      <c r="F311" s="106"/>
      <c r="G311" s="107"/>
      <c r="H311" s="29" t="s">
        <v>28</v>
      </c>
      <c r="I311" s="26">
        <v>3</v>
      </c>
      <c r="K311" s="27">
        <v>21.35</v>
      </c>
      <c r="L311" s="27">
        <f>K311*I311</f>
        <v>64.050000000000011</v>
      </c>
      <c r="M311" s="32">
        <f>B311</f>
        <v>118006</v>
      </c>
    </row>
    <row r="312" spans="1:13" s="27" customFormat="1" ht="21" customHeight="1" x14ac:dyDescent="0.25">
      <c r="A312" s="3"/>
      <c r="B312" s="30"/>
      <c r="C312" s="102" t="s">
        <v>88</v>
      </c>
      <c r="D312" s="103"/>
      <c r="E312" s="103"/>
      <c r="F312" s="103"/>
      <c r="G312" s="104"/>
      <c r="H312" s="29"/>
      <c r="I312" s="26"/>
      <c r="L312" s="27">
        <f>K312*I312</f>
        <v>0</v>
      </c>
      <c r="M312" s="32">
        <f>B312</f>
        <v>0</v>
      </c>
    </row>
    <row r="313" spans="1:13" s="27" customFormat="1" ht="21" customHeight="1" x14ac:dyDescent="0.25">
      <c r="A313" s="3"/>
      <c r="B313" s="30"/>
      <c r="C313" s="105"/>
      <c r="D313" s="106"/>
      <c r="E313" s="106"/>
      <c r="F313" s="106"/>
      <c r="G313" s="107"/>
      <c r="H313" s="29"/>
      <c r="I313" s="26"/>
      <c r="L313" s="27">
        <f>K313*I313</f>
        <v>0</v>
      </c>
      <c r="M313" s="32">
        <f>B313</f>
        <v>0</v>
      </c>
    </row>
    <row r="314" spans="1:13" s="27" customFormat="1" ht="21" customHeight="1" x14ac:dyDescent="0.25">
      <c r="A314" s="3"/>
      <c r="B314" s="30">
        <v>158001</v>
      </c>
      <c r="C314" s="105" t="s">
        <v>34</v>
      </c>
      <c r="D314" s="106"/>
      <c r="E314" s="106"/>
      <c r="F314" s="106"/>
      <c r="G314" s="107"/>
      <c r="H314" s="29" t="s">
        <v>28</v>
      </c>
      <c r="I314" s="26">
        <v>27.15</v>
      </c>
      <c r="K314" s="27">
        <v>12.83</v>
      </c>
      <c r="L314" s="27">
        <f t="shared" ref="L314:L331" si="40">K314*I314</f>
        <v>348.33449999999999</v>
      </c>
      <c r="M314" s="32">
        <f t="shared" ref="M314:M331" si="41">B314</f>
        <v>158001</v>
      </c>
    </row>
    <row r="315" spans="1:13" s="27" customFormat="1" ht="21" customHeight="1" x14ac:dyDescent="0.25">
      <c r="A315" s="3"/>
      <c r="B315" s="30"/>
      <c r="C315" s="102" t="s">
        <v>123</v>
      </c>
      <c r="D315" s="103"/>
      <c r="E315" s="103"/>
      <c r="F315" s="103"/>
      <c r="G315" s="104"/>
      <c r="H315" s="29"/>
      <c r="I315" s="26"/>
      <c r="L315" s="27">
        <f t="shared" si="40"/>
        <v>0</v>
      </c>
      <c r="M315" s="32">
        <f t="shared" si="41"/>
        <v>0</v>
      </c>
    </row>
    <row r="316" spans="1:13" s="27" customFormat="1" ht="21" customHeight="1" x14ac:dyDescent="0.25">
      <c r="A316" s="3"/>
      <c r="B316" s="30"/>
      <c r="C316" s="105"/>
      <c r="D316" s="106"/>
      <c r="E316" s="106"/>
      <c r="F316" s="106"/>
      <c r="G316" s="107"/>
      <c r="H316" s="29"/>
      <c r="I316" s="26"/>
      <c r="L316" s="27">
        <f t="shared" si="40"/>
        <v>0</v>
      </c>
      <c r="M316" s="32">
        <f t="shared" si="41"/>
        <v>0</v>
      </c>
    </row>
    <row r="317" spans="1:13" s="27" customFormat="1" ht="21" customHeight="1" x14ac:dyDescent="0.25">
      <c r="A317" s="3"/>
      <c r="B317" s="30">
        <v>158005</v>
      </c>
      <c r="C317" s="105" t="s">
        <v>73</v>
      </c>
      <c r="D317" s="106"/>
      <c r="E317" s="106"/>
      <c r="F317" s="106"/>
      <c r="G317" s="107"/>
      <c r="H317" s="29" t="s">
        <v>28</v>
      </c>
      <c r="I317" s="26">
        <v>36.9</v>
      </c>
      <c r="K317" s="27">
        <v>13.74</v>
      </c>
      <c r="L317" s="27">
        <f t="shared" si="40"/>
        <v>507.00599999999997</v>
      </c>
      <c r="M317" s="32">
        <f t="shared" si="41"/>
        <v>158005</v>
      </c>
    </row>
    <row r="318" spans="1:13" s="27" customFormat="1" ht="21" customHeight="1" x14ac:dyDescent="0.25">
      <c r="A318" s="3"/>
      <c r="B318" s="30"/>
      <c r="C318" s="102" t="s">
        <v>124</v>
      </c>
      <c r="D318" s="103"/>
      <c r="E318" s="103"/>
      <c r="F318" s="103"/>
      <c r="G318" s="104"/>
      <c r="H318" s="29"/>
      <c r="I318" s="26"/>
      <c r="L318" s="27">
        <f t="shared" si="40"/>
        <v>0</v>
      </c>
      <c r="M318" s="32">
        <f t="shared" si="41"/>
        <v>0</v>
      </c>
    </row>
    <row r="319" spans="1:13" s="27" customFormat="1" ht="21" customHeight="1" x14ac:dyDescent="0.25">
      <c r="A319" s="3"/>
      <c r="B319" s="30"/>
      <c r="C319" s="105"/>
      <c r="D319" s="106"/>
      <c r="E319" s="106"/>
      <c r="F319" s="106"/>
      <c r="G319" s="107"/>
      <c r="H319" s="29"/>
      <c r="I319" s="26"/>
      <c r="L319" s="27">
        <f t="shared" si="40"/>
        <v>0</v>
      </c>
      <c r="M319" s="32">
        <f t="shared" si="41"/>
        <v>0</v>
      </c>
    </row>
    <row r="320" spans="1:13" s="27" customFormat="1" ht="21" customHeight="1" x14ac:dyDescent="0.25">
      <c r="A320" s="3"/>
      <c r="B320" s="30">
        <v>150123</v>
      </c>
      <c r="C320" s="105" t="s">
        <v>74</v>
      </c>
      <c r="D320" s="106"/>
      <c r="E320" s="106"/>
      <c r="F320" s="106"/>
      <c r="G320" s="107"/>
      <c r="H320" s="29" t="s">
        <v>28</v>
      </c>
      <c r="I320" s="26">
        <v>23.1</v>
      </c>
      <c r="K320" s="27">
        <v>17.760000000000002</v>
      </c>
      <c r="L320" s="27">
        <f t="shared" si="40"/>
        <v>410.25600000000009</v>
      </c>
      <c r="M320" s="32">
        <f t="shared" si="41"/>
        <v>150123</v>
      </c>
    </row>
    <row r="321" spans="1:13" s="27" customFormat="1" ht="21" customHeight="1" x14ac:dyDescent="0.25">
      <c r="A321" s="3"/>
      <c r="B321" s="30"/>
      <c r="C321" s="102" t="s">
        <v>125</v>
      </c>
      <c r="D321" s="103"/>
      <c r="E321" s="103"/>
      <c r="F321" s="103"/>
      <c r="G321" s="104"/>
      <c r="H321" s="29"/>
      <c r="I321" s="26"/>
      <c r="L321" s="27">
        <f t="shared" si="40"/>
        <v>0</v>
      </c>
      <c r="M321" s="32">
        <f t="shared" si="41"/>
        <v>0</v>
      </c>
    </row>
    <row r="322" spans="1:13" s="27" customFormat="1" ht="21" customHeight="1" x14ac:dyDescent="0.25">
      <c r="A322" s="3"/>
      <c r="B322" s="30"/>
      <c r="C322" s="105"/>
      <c r="D322" s="106"/>
      <c r="E322" s="106"/>
      <c r="F322" s="106"/>
      <c r="G322" s="107"/>
      <c r="H322" s="29"/>
      <c r="I322" s="26"/>
      <c r="L322" s="27">
        <f t="shared" si="40"/>
        <v>0</v>
      </c>
      <c r="M322" s="32">
        <f t="shared" si="41"/>
        <v>0</v>
      </c>
    </row>
    <row r="323" spans="1:13" s="27" customFormat="1" ht="21" customHeight="1" x14ac:dyDescent="0.25">
      <c r="A323" s="3"/>
      <c r="B323" s="30">
        <v>158034</v>
      </c>
      <c r="C323" s="105" t="s">
        <v>42</v>
      </c>
      <c r="D323" s="106"/>
      <c r="E323" s="106"/>
      <c r="F323" s="106"/>
      <c r="G323" s="107"/>
      <c r="H323" s="29" t="s">
        <v>28</v>
      </c>
      <c r="I323" s="26">
        <v>1.5</v>
      </c>
      <c r="K323" s="27">
        <v>22.91</v>
      </c>
      <c r="L323" s="27">
        <f t="shared" si="40"/>
        <v>34.365000000000002</v>
      </c>
      <c r="M323" s="32">
        <f t="shared" si="41"/>
        <v>158034</v>
      </c>
    </row>
    <row r="324" spans="1:13" s="27" customFormat="1" ht="21" customHeight="1" x14ac:dyDescent="0.25">
      <c r="A324" s="3"/>
      <c r="B324" s="30"/>
      <c r="C324" s="102" t="s">
        <v>126</v>
      </c>
      <c r="D324" s="103"/>
      <c r="E324" s="103"/>
      <c r="F324" s="103"/>
      <c r="G324" s="104"/>
      <c r="H324" s="29"/>
      <c r="I324" s="26"/>
      <c r="L324" s="27">
        <f t="shared" si="40"/>
        <v>0</v>
      </c>
      <c r="M324" s="32">
        <f t="shared" si="41"/>
        <v>0</v>
      </c>
    </row>
    <row r="325" spans="1:13" s="27" customFormat="1" ht="21" customHeight="1" x14ac:dyDescent="0.25">
      <c r="A325" s="3"/>
      <c r="B325" s="30"/>
      <c r="C325" s="105"/>
      <c r="D325" s="106"/>
      <c r="E325" s="106"/>
      <c r="F325" s="106"/>
      <c r="G325" s="107"/>
      <c r="H325" s="29"/>
      <c r="I325" s="26"/>
      <c r="L325" s="27">
        <f t="shared" si="40"/>
        <v>0</v>
      </c>
      <c r="M325" s="32">
        <f t="shared" si="41"/>
        <v>0</v>
      </c>
    </row>
    <row r="326" spans="1:13" s="27" customFormat="1" ht="21" customHeight="1" x14ac:dyDescent="0.25">
      <c r="A326" s="3"/>
      <c r="B326" s="30">
        <v>150211</v>
      </c>
      <c r="C326" s="105" t="s">
        <v>80</v>
      </c>
      <c r="D326" s="106"/>
      <c r="E326" s="106"/>
      <c r="F326" s="106"/>
      <c r="G326" s="107"/>
      <c r="H326" s="29" t="s">
        <v>28</v>
      </c>
      <c r="I326" s="26">
        <v>5.2</v>
      </c>
      <c r="K326" s="27">
        <v>32.369999999999997</v>
      </c>
      <c r="L326" s="27">
        <f t="shared" si="40"/>
        <v>168.32399999999998</v>
      </c>
      <c r="M326" s="32">
        <f t="shared" si="41"/>
        <v>150211</v>
      </c>
    </row>
    <row r="327" spans="1:13" s="27" customFormat="1" ht="21" customHeight="1" x14ac:dyDescent="0.25">
      <c r="A327" s="3"/>
      <c r="B327" s="30"/>
      <c r="C327" s="102" t="s">
        <v>81</v>
      </c>
      <c r="D327" s="103"/>
      <c r="E327" s="103"/>
      <c r="F327" s="103"/>
      <c r="G327" s="104"/>
      <c r="H327" s="29"/>
      <c r="I327" s="26"/>
      <c r="L327" s="27">
        <f t="shared" si="40"/>
        <v>0</v>
      </c>
      <c r="M327" s="32">
        <f t="shared" si="41"/>
        <v>0</v>
      </c>
    </row>
    <row r="328" spans="1:13" s="27" customFormat="1" ht="21" customHeight="1" x14ac:dyDescent="0.25">
      <c r="A328" s="3"/>
      <c r="B328" s="30"/>
      <c r="C328" s="105"/>
      <c r="D328" s="106"/>
      <c r="E328" s="106"/>
      <c r="F328" s="106"/>
      <c r="G328" s="107"/>
      <c r="H328" s="29"/>
      <c r="I328" s="26"/>
      <c r="L328" s="27">
        <f t="shared" si="40"/>
        <v>0</v>
      </c>
      <c r="M328" s="32">
        <f t="shared" si="41"/>
        <v>0</v>
      </c>
    </row>
    <row r="329" spans="1:13" s="27" customFormat="1" ht="21" customHeight="1" x14ac:dyDescent="0.25">
      <c r="A329" s="3"/>
      <c r="B329" s="30">
        <v>150310</v>
      </c>
      <c r="C329" s="105" t="s">
        <v>100</v>
      </c>
      <c r="D329" s="106"/>
      <c r="E329" s="106"/>
      <c r="F329" s="106"/>
      <c r="G329" s="107"/>
      <c r="H329" s="29" t="s">
        <v>28</v>
      </c>
      <c r="I329" s="26">
        <v>8.9</v>
      </c>
      <c r="K329" s="27">
        <v>39.090000000000003</v>
      </c>
      <c r="L329" s="27">
        <f t="shared" si="40"/>
        <v>347.90100000000007</v>
      </c>
      <c r="M329" s="32">
        <f t="shared" si="41"/>
        <v>150310</v>
      </c>
    </row>
    <row r="330" spans="1:13" s="27" customFormat="1" ht="21" customHeight="1" x14ac:dyDescent="0.25">
      <c r="A330" s="3"/>
      <c r="B330" s="30"/>
      <c r="C330" s="102" t="s">
        <v>127</v>
      </c>
      <c r="D330" s="103"/>
      <c r="E330" s="103"/>
      <c r="F330" s="103"/>
      <c r="G330" s="104"/>
      <c r="H330" s="29"/>
      <c r="I330" s="26"/>
      <c r="L330" s="27">
        <f t="shared" si="40"/>
        <v>0</v>
      </c>
      <c r="M330" s="32">
        <f t="shared" si="41"/>
        <v>0</v>
      </c>
    </row>
    <row r="331" spans="1:13" s="27" customFormat="1" ht="21" customHeight="1" x14ac:dyDescent="0.25">
      <c r="A331" s="3"/>
      <c r="B331" s="30"/>
      <c r="C331" s="102"/>
      <c r="D331" s="109"/>
      <c r="E331" s="109"/>
      <c r="F331" s="109"/>
      <c r="G331" s="110"/>
      <c r="H331" s="29"/>
      <c r="I331" s="26"/>
      <c r="L331" s="27">
        <f t="shared" si="40"/>
        <v>0</v>
      </c>
      <c r="M331" s="32">
        <f t="shared" si="41"/>
        <v>0</v>
      </c>
    </row>
    <row r="332" spans="1:13" s="27" customFormat="1" ht="21" customHeight="1" x14ac:dyDescent="0.25">
      <c r="B332" s="30"/>
      <c r="C332" s="108" t="s">
        <v>140</v>
      </c>
      <c r="D332" s="93"/>
      <c r="E332" s="93"/>
      <c r="F332" s="93"/>
      <c r="G332" s="94"/>
      <c r="H332" s="29"/>
      <c r="I332" s="26"/>
      <c r="L332" s="27">
        <f t="shared" ref="L332:L339" si="42">K332*I332</f>
        <v>0</v>
      </c>
      <c r="M332" s="32">
        <f t="shared" ref="M332:M339" si="43">B332</f>
        <v>0</v>
      </c>
    </row>
    <row r="333" spans="1:13" s="27" customFormat="1" ht="21" customHeight="1" x14ac:dyDescent="0.25">
      <c r="A333" s="3"/>
      <c r="B333" s="30">
        <v>115005</v>
      </c>
      <c r="C333" s="105" t="s">
        <v>36</v>
      </c>
      <c r="D333" s="106"/>
      <c r="E333" s="106"/>
      <c r="F333" s="106"/>
      <c r="G333" s="107"/>
      <c r="H333" s="29" t="s">
        <v>28</v>
      </c>
      <c r="I333" s="26">
        <v>37.200000000000003</v>
      </c>
      <c r="K333" s="27">
        <v>24.46</v>
      </c>
      <c r="L333" s="27">
        <f t="shared" si="42"/>
        <v>909.91200000000015</v>
      </c>
      <c r="M333" s="32">
        <f t="shared" si="43"/>
        <v>115005</v>
      </c>
    </row>
    <row r="334" spans="1:13" s="27" customFormat="1" ht="21" customHeight="1" x14ac:dyDescent="0.25">
      <c r="A334" s="3"/>
      <c r="B334" s="30"/>
      <c r="C334" s="102" t="s">
        <v>129</v>
      </c>
      <c r="D334" s="103"/>
      <c r="E334" s="103"/>
      <c r="F334" s="103"/>
      <c r="G334" s="104"/>
      <c r="H334" s="29"/>
      <c r="I334" s="26"/>
      <c r="L334" s="27">
        <f t="shared" si="42"/>
        <v>0</v>
      </c>
      <c r="M334" s="32">
        <f t="shared" si="43"/>
        <v>0</v>
      </c>
    </row>
    <row r="335" spans="1:13" s="27" customFormat="1" ht="21" customHeight="1" x14ac:dyDescent="0.25">
      <c r="A335" s="3"/>
      <c r="B335" s="30"/>
      <c r="C335" s="105"/>
      <c r="D335" s="106"/>
      <c r="E335" s="106"/>
      <c r="F335" s="106"/>
      <c r="G335" s="107"/>
      <c r="H335" s="29"/>
      <c r="I335" s="26"/>
      <c r="L335" s="27">
        <f t="shared" si="42"/>
        <v>0</v>
      </c>
      <c r="M335" s="32">
        <f t="shared" si="43"/>
        <v>0</v>
      </c>
    </row>
    <row r="336" spans="1:13" s="27" customFormat="1" ht="21" customHeight="1" x14ac:dyDescent="0.25">
      <c r="A336" s="3"/>
      <c r="B336" s="30">
        <v>135005</v>
      </c>
      <c r="C336" s="105" t="s">
        <v>30</v>
      </c>
      <c r="D336" s="106"/>
      <c r="E336" s="106"/>
      <c r="F336" s="106"/>
      <c r="G336" s="107"/>
      <c r="H336" s="29" t="s">
        <v>28</v>
      </c>
      <c r="I336" s="26">
        <v>7.35</v>
      </c>
      <c r="K336" s="27">
        <v>26.2</v>
      </c>
      <c r="L336" s="27">
        <f t="shared" si="42"/>
        <v>192.57</v>
      </c>
      <c r="M336" s="32">
        <f t="shared" si="43"/>
        <v>135005</v>
      </c>
    </row>
    <row r="337" spans="1:13" s="27" customFormat="1" ht="21" customHeight="1" x14ac:dyDescent="0.25">
      <c r="A337" s="3"/>
      <c r="B337" s="30"/>
      <c r="C337" s="102" t="s">
        <v>130</v>
      </c>
      <c r="D337" s="103"/>
      <c r="E337" s="103"/>
      <c r="F337" s="103"/>
      <c r="G337" s="104"/>
      <c r="H337" s="29"/>
      <c r="I337" s="26"/>
      <c r="L337" s="27">
        <f t="shared" si="42"/>
        <v>0</v>
      </c>
      <c r="M337" s="32">
        <f t="shared" si="43"/>
        <v>0</v>
      </c>
    </row>
    <row r="338" spans="1:13" s="27" customFormat="1" ht="21" customHeight="1" x14ac:dyDescent="0.25">
      <c r="A338" s="3"/>
      <c r="B338" s="30"/>
      <c r="C338" s="105"/>
      <c r="D338" s="106"/>
      <c r="E338" s="106"/>
      <c r="F338" s="106"/>
      <c r="G338" s="107"/>
      <c r="H338" s="29"/>
      <c r="I338" s="26"/>
      <c r="L338" s="27">
        <f t="shared" si="42"/>
        <v>0</v>
      </c>
      <c r="M338" s="32">
        <f t="shared" si="43"/>
        <v>0</v>
      </c>
    </row>
    <row r="339" spans="1:13" s="27" customFormat="1" ht="21" customHeight="1" x14ac:dyDescent="0.25">
      <c r="A339" s="3"/>
      <c r="B339" s="30">
        <v>115003</v>
      </c>
      <c r="C339" s="105" t="s">
        <v>82</v>
      </c>
      <c r="D339" s="106"/>
      <c r="E339" s="106"/>
      <c r="F339" s="106"/>
      <c r="G339" s="107"/>
      <c r="H339" s="29" t="s">
        <v>28</v>
      </c>
      <c r="I339" s="26">
        <v>1</v>
      </c>
      <c r="K339" s="27">
        <v>6.99</v>
      </c>
      <c r="L339" s="27">
        <f t="shared" si="42"/>
        <v>6.99</v>
      </c>
      <c r="M339" s="32">
        <f t="shared" si="43"/>
        <v>115003</v>
      </c>
    </row>
    <row r="340" spans="1:13" s="27" customFormat="1" ht="21" customHeight="1" x14ac:dyDescent="0.25">
      <c r="A340" s="3"/>
      <c r="B340" s="30"/>
      <c r="C340" s="102" t="s">
        <v>131</v>
      </c>
      <c r="D340" s="103"/>
      <c r="E340" s="103"/>
      <c r="F340" s="103"/>
      <c r="G340" s="104"/>
      <c r="H340" s="29"/>
      <c r="I340" s="26"/>
      <c r="L340" s="27">
        <f t="shared" ref="L340:L346" si="44">K340*I340</f>
        <v>0</v>
      </c>
      <c r="M340" s="32">
        <f t="shared" ref="M340:M346" si="45">B340</f>
        <v>0</v>
      </c>
    </row>
    <row r="341" spans="1:13" s="27" customFormat="1" ht="21" customHeight="1" x14ac:dyDescent="0.25">
      <c r="A341" s="3"/>
      <c r="B341" s="30"/>
      <c r="C341" s="105"/>
      <c r="D341" s="106"/>
      <c r="E341" s="106"/>
      <c r="F341" s="106"/>
      <c r="G341" s="107"/>
      <c r="H341" s="29"/>
      <c r="I341" s="26"/>
      <c r="L341" s="27">
        <f t="shared" si="44"/>
        <v>0</v>
      </c>
      <c r="M341" s="32">
        <f t="shared" si="45"/>
        <v>0</v>
      </c>
    </row>
    <row r="342" spans="1:13" s="27" customFormat="1" ht="21" customHeight="1" x14ac:dyDescent="0.25">
      <c r="A342" s="3"/>
      <c r="B342" s="30">
        <v>10107</v>
      </c>
      <c r="C342" s="105" t="s">
        <v>32</v>
      </c>
      <c r="D342" s="106"/>
      <c r="E342" s="106"/>
      <c r="F342" s="106"/>
      <c r="G342" s="107"/>
      <c r="H342" s="29" t="s">
        <v>27</v>
      </c>
      <c r="I342" s="26">
        <f>SUM(J343:J346)</f>
        <v>1.8024499999999999</v>
      </c>
      <c r="K342" s="27">
        <v>80.22</v>
      </c>
      <c r="L342" s="27">
        <f t="shared" si="44"/>
        <v>144.59253899999999</v>
      </c>
      <c r="M342" s="32">
        <f t="shared" si="45"/>
        <v>10107</v>
      </c>
    </row>
    <row r="343" spans="1:13" s="27" customFormat="1" ht="21" customHeight="1" x14ac:dyDescent="0.25">
      <c r="A343" s="3"/>
      <c r="B343" s="30"/>
      <c r="C343" s="102" t="s">
        <v>132</v>
      </c>
      <c r="D343" s="103"/>
      <c r="E343" s="103"/>
      <c r="F343" s="103"/>
      <c r="G343" s="104"/>
      <c r="H343" s="29"/>
      <c r="I343" s="26"/>
      <c r="J343" s="27">
        <f>I336*0.03*1.3</f>
        <v>0.28664999999999996</v>
      </c>
      <c r="L343" s="27">
        <f t="shared" si="44"/>
        <v>0</v>
      </c>
      <c r="M343" s="32">
        <f t="shared" si="45"/>
        <v>0</v>
      </c>
    </row>
    <row r="344" spans="1:13" s="27" customFormat="1" ht="21" customHeight="1" x14ac:dyDescent="0.25">
      <c r="A344" s="3"/>
      <c r="B344" s="30"/>
      <c r="C344" s="102" t="s">
        <v>133</v>
      </c>
      <c r="D344" s="103"/>
      <c r="E344" s="103"/>
      <c r="F344" s="103"/>
      <c r="G344" s="104"/>
      <c r="H344" s="29"/>
      <c r="I344" s="26"/>
      <c r="J344" s="27">
        <f>I333*0.03*1.3</f>
        <v>1.4508000000000001</v>
      </c>
      <c r="L344" s="27">
        <f t="shared" si="44"/>
        <v>0</v>
      </c>
      <c r="M344" s="32">
        <f t="shared" si="45"/>
        <v>0</v>
      </c>
    </row>
    <row r="345" spans="1:13" s="27" customFormat="1" ht="21" customHeight="1" x14ac:dyDescent="0.25">
      <c r="A345" s="3"/>
      <c r="B345" s="30"/>
      <c r="C345" s="102" t="s">
        <v>134</v>
      </c>
      <c r="D345" s="103"/>
      <c r="E345" s="103"/>
      <c r="F345" s="103"/>
      <c r="G345" s="104"/>
      <c r="H345" s="29"/>
      <c r="I345" s="26"/>
      <c r="J345" s="27">
        <f>I339*0.05*1.3</f>
        <v>6.5000000000000002E-2</v>
      </c>
      <c r="L345" s="27">
        <f t="shared" si="44"/>
        <v>0</v>
      </c>
      <c r="M345" s="32">
        <f t="shared" si="45"/>
        <v>0</v>
      </c>
    </row>
    <row r="346" spans="1:13" s="27" customFormat="1" ht="21" customHeight="1" x14ac:dyDescent="0.25">
      <c r="A346" s="3"/>
      <c r="B346" s="30"/>
      <c r="C346" s="105"/>
      <c r="D346" s="106"/>
      <c r="E346" s="106"/>
      <c r="F346" s="106"/>
      <c r="G346" s="107"/>
      <c r="H346" s="29"/>
      <c r="I346" s="26"/>
      <c r="L346" s="27">
        <f t="shared" si="44"/>
        <v>0</v>
      </c>
      <c r="M346" s="32">
        <f t="shared" si="45"/>
        <v>0</v>
      </c>
    </row>
    <row r="347" spans="1:13" s="27" customFormat="1" ht="21" customHeight="1" x14ac:dyDescent="0.25">
      <c r="A347" s="3"/>
      <c r="B347" s="30">
        <v>50140</v>
      </c>
      <c r="C347" s="105" t="s">
        <v>68</v>
      </c>
      <c r="D347" s="106"/>
      <c r="E347" s="106"/>
      <c r="F347" s="106"/>
      <c r="G347" s="107"/>
      <c r="H347" s="29" t="s">
        <v>28</v>
      </c>
      <c r="I347" s="26">
        <v>7.35</v>
      </c>
      <c r="K347" s="27">
        <v>28.71</v>
      </c>
      <c r="L347" s="27">
        <f t="shared" ref="L347:L355" si="46">K347*I347</f>
        <v>211.01849999999999</v>
      </c>
      <c r="M347" s="32">
        <f t="shared" ref="M347:M355" si="47">B347</f>
        <v>50140</v>
      </c>
    </row>
    <row r="348" spans="1:13" s="27" customFormat="1" ht="21" customHeight="1" x14ac:dyDescent="0.25">
      <c r="A348" s="3"/>
      <c r="B348" s="30"/>
      <c r="C348" s="102" t="s">
        <v>130</v>
      </c>
      <c r="D348" s="103"/>
      <c r="E348" s="103"/>
      <c r="F348" s="103"/>
      <c r="G348" s="104"/>
      <c r="H348" s="29"/>
      <c r="I348" s="26"/>
      <c r="L348" s="27">
        <f t="shared" si="46"/>
        <v>0</v>
      </c>
      <c r="M348" s="32">
        <f t="shared" si="47"/>
        <v>0</v>
      </c>
    </row>
    <row r="349" spans="1:13" s="27" customFormat="1" ht="21" customHeight="1" x14ac:dyDescent="0.25">
      <c r="A349" s="3"/>
      <c r="B349" s="30"/>
      <c r="C349" s="105"/>
      <c r="D349" s="106"/>
      <c r="E349" s="106"/>
      <c r="F349" s="106"/>
      <c r="G349" s="107"/>
      <c r="H349" s="29"/>
      <c r="I349" s="26"/>
      <c r="L349" s="27">
        <f t="shared" si="46"/>
        <v>0</v>
      </c>
      <c r="M349" s="32">
        <f t="shared" si="47"/>
        <v>0</v>
      </c>
    </row>
    <row r="350" spans="1:13" s="27" customFormat="1" ht="21" customHeight="1" x14ac:dyDescent="0.25">
      <c r="A350" s="3"/>
      <c r="B350" s="30">
        <v>130239</v>
      </c>
      <c r="C350" s="105" t="s">
        <v>39</v>
      </c>
      <c r="D350" s="106"/>
      <c r="E350" s="106"/>
      <c r="F350" s="106"/>
      <c r="G350" s="107"/>
      <c r="H350" s="29" t="s">
        <v>28</v>
      </c>
      <c r="I350" s="26">
        <v>7.35</v>
      </c>
      <c r="K350" s="27">
        <v>155.29</v>
      </c>
      <c r="L350" s="27">
        <f t="shared" si="46"/>
        <v>1141.3815</v>
      </c>
      <c r="M350" s="32">
        <f t="shared" si="47"/>
        <v>130239</v>
      </c>
    </row>
    <row r="351" spans="1:13" s="27" customFormat="1" ht="21" customHeight="1" x14ac:dyDescent="0.25">
      <c r="A351" s="3"/>
      <c r="B351" s="30"/>
      <c r="C351" s="102" t="s">
        <v>130</v>
      </c>
      <c r="D351" s="103"/>
      <c r="E351" s="103"/>
      <c r="F351" s="103"/>
      <c r="G351" s="104"/>
      <c r="H351" s="29"/>
      <c r="I351" s="26"/>
      <c r="L351" s="27">
        <f t="shared" si="46"/>
        <v>0</v>
      </c>
      <c r="M351" s="32">
        <f t="shared" si="47"/>
        <v>0</v>
      </c>
    </row>
    <row r="352" spans="1:13" s="27" customFormat="1" ht="21" customHeight="1" x14ac:dyDescent="0.25">
      <c r="A352" s="3"/>
      <c r="B352" s="30"/>
      <c r="C352" s="105"/>
      <c r="D352" s="106"/>
      <c r="E352" s="106"/>
      <c r="F352" s="106"/>
      <c r="G352" s="107"/>
      <c r="H352" s="29"/>
      <c r="I352" s="26"/>
      <c r="L352" s="27">
        <f t="shared" si="46"/>
        <v>0</v>
      </c>
      <c r="M352" s="32">
        <f t="shared" si="47"/>
        <v>0</v>
      </c>
    </row>
    <row r="353" spans="1:13" s="27" customFormat="1" ht="21" customHeight="1" x14ac:dyDescent="0.25">
      <c r="A353" s="3"/>
      <c r="B353" s="30">
        <v>110229</v>
      </c>
      <c r="C353" s="105" t="s">
        <v>40</v>
      </c>
      <c r="D353" s="106"/>
      <c r="E353" s="106"/>
      <c r="F353" s="106"/>
      <c r="G353" s="107"/>
      <c r="H353" s="29" t="s">
        <v>28</v>
      </c>
      <c r="I353" s="26">
        <v>37.200000000000003</v>
      </c>
      <c r="K353" s="27">
        <v>42.94</v>
      </c>
      <c r="L353" s="27">
        <f t="shared" si="46"/>
        <v>1597.3679999999999</v>
      </c>
      <c r="M353" s="32">
        <f t="shared" si="47"/>
        <v>110229</v>
      </c>
    </row>
    <row r="354" spans="1:13" s="27" customFormat="1" ht="21" customHeight="1" x14ac:dyDescent="0.25">
      <c r="A354" s="3"/>
      <c r="B354" s="30"/>
      <c r="C354" s="102" t="s">
        <v>129</v>
      </c>
      <c r="D354" s="103"/>
      <c r="E354" s="103"/>
      <c r="F354" s="103"/>
      <c r="G354" s="104"/>
      <c r="H354" s="29"/>
      <c r="I354" s="26"/>
      <c r="L354" s="27">
        <f t="shared" si="46"/>
        <v>0</v>
      </c>
      <c r="M354" s="32">
        <f t="shared" si="47"/>
        <v>0</v>
      </c>
    </row>
    <row r="355" spans="1:13" s="27" customFormat="1" ht="21" customHeight="1" x14ac:dyDescent="0.25">
      <c r="A355" s="3"/>
      <c r="B355" s="30"/>
      <c r="C355" s="105"/>
      <c r="D355" s="106"/>
      <c r="E355" s="106"/>
      <c r="F355" s="106"/>
      <c r="G355" s="107"/>
      <c r="H355" s="29"/>
      <c r="I355" s="26"/>
      <c r="L355" s="27">
        <f t="shared" si="46"/>
        <v>0</v>
      </c>
      <c r="M355" s="32">
        <f t="shared" si="47"/>
        <v>0</v>
      </c>
    </row>
    <row r="356" spans="1:13" s="27" customFormat="1" ht="21" customHeight="1" x14ac:dyDescent="0.25">
      <c r="A356" s="3"/>
      <c r="B356" s="30">
        <v>76001</v>
      </c>
      <c r="C356" s="105" t="s">
        <v>49</v>
      </c>
      <c r="D356" s="106"/>
      <c r="E356" s="106"/>
      <c r="F356" s="106"/>
      <c r="G356" s="107"/>
      <c r="H356" s="29" t="s">
        <v>4</v>
      </c>
      <c r="I356" s="26">
        <v>1</v>
      </c>
      <c r="K356" s="27">
        <v>9.7899999999999991</v>
      </c>
      <c r="L356" s="27">
        <f t="shared" ref="L356:L364" si="48">K356*I356</f>
        <v>9.7899999999999991</v>
      </c>
      <c r="M356" s="32">
        <f t="shared" ref="M356:M364" si="49">B356</f>
        <v>76001</v>
      </c>
    </row>
    <row r="357" spans="1:13" s="27" customFormat="1" ht="21" customHeight="1" x14ac:dyDescent="0.25">
      <c r="A357" s="3"/>
      <c r="B357" s="30"/>
      <c r="C357" s="102" t="s">
        <v>51</v>
      </c>
      <c r="D357" s="103"/>
      <c r="E357" s="103"/>
      <c r="F357" s="103"/>
      <c r="G357" s="104"/>
      <c r="H357" s="29"/>
      <c r="I357" s="26"/>
      <c r="L357" s="27">
        <f t="shared" si="48"/>
        <v>0</v>
      </c>
      <c r="M357" s="32">
        <f t="shared" si="49"/>
        <v>0</v>
      </c>
    </row>
    <row r="358" spans="1:13" s="27" customFormat="1" ht="21" customHeight="1" x14ac:dyDescent="0.25">
      <c r="A358" s="3"/>
      <c r="B358" s="30"/>
      <c r="C358" s="105"/>
      <c r="D358" s="106"/>
      <c r="E358" s="106"/>
      <c r="F358" s="106"/>
      <c r="G358" s="107"/>
      <c r="H358" s="29"/>
      <c r="I358" s="26"/>
      <c r="L358" s="27">
        <f t="shared" si="48"/>
        <v>0</v>
      </c>
      <c r="M358" s="32">
        <f t="shared" si="49"/>
        <v>0</v>
      </c>
    </row>
    <row r="359" spans="1:13" s="27" customFormat="1" ht="21" customHeight="1" x14ac:dyDescent="0.25">
      <c r="A359" s="3"/>
      <c r="B359" s="30">
        <v>70112</v>
      </c>
      <c r="C359" s="105" t="s">
        <v>77</v>
      </c>
      <c r="D359" s="106"/>
      <c r="E359" s="106"/>
      <c r="F359" s="106"/>
      <c r="G359" s="107"/>
      <c r="H359" s="29" t="s">
        <v>4</v>
      </c>
      <c r="I359" s="26">
        <v>1</v>
      </c>
      <c r="K359" s="27">
        <v>223.28</v>
      </c>
      <c r="L359" s="27">
        <f t="shared" si="48"/>
        <v>223.28</v>
      </c>
      <c r="M359" s="32">
        <f t="shared" si="49"/>
        <v>70112</v>
      </c>
    </row>
    <row r="360" spans="1:13" s="27" customFormat="1" ht="21" customHeight="1" x14ac:dyDescent="0.25">
      <c r="A360" s="3"/>
      <c r="B360" s="30"/>
      <c r="C360" s="102" t="s">
        <v>51</v>
      </c>
      <c r="D360" s="103"/>
      <c r="E360" s="103"/>
      <c r="F360" s="103"/>
      <c r="G360" s="104"/>
      <c r="H360" s="29"/>
      <c r="I360" s="26"/>
      <c r="L360" s="27">
        <f t="shared" si="48"/>
        <v>0</v>
      </c>
      <c r="M360" s="32">
        <f t="shared" si="49"/>
        <v>0</v>
      </c>
    </row>
    <row r="361" spans="1:13" s="27" customFormat="1" ht="21" customHeight="1" x14ac:dyDescent="0.25">
      <c r="A361" s="3"/>
      <c r="B361" s="30"/>
      <c r="C361" s="105"/>
      <c r="D361" s="106"/>
      <c r="E361" s="106"/>
      <c r="F361" s="106"/>
      <c r="G361" s="107"/>
      <c r="H361" s="29"/>
      <c r="I361" s="26"/>
      <c r="L361" s="27">
        <f t="shared" si="48"/>
        <v>0</v>
      </c>
      <c r="M361" s="32">
        <f t="shared" si="49"/>
        <v>0</v>
      </c>
    </row>
    <row r="362" spans="1:13" s="27" customFormat="1" ht="21" customHeight="1" x14ac:dyDescent="0.25">
      <c r="A362" s="3"/>
      <c r="B362" s="30">
        <v>70202</v>
      </c>
      <c r="C362" s="105" t="s">
        <v>78</v>
      </c>
      <c r="D362" s="106"/>
      <c r="E362" s="106"/>
      <c r="F362" s="106"/>
      <c r="G362" s="107"/>
      <c r="H362" s="29" t="s">
        <v>4</v>
      </c>
      <c r="I362" s="26">
        <v>1</v>
      </c>
      <c r="K362" s="27">
        <v>192.91</v>
      </c>
      <c r="L362" s="27">
        <f t="shared" si="48"/>
        <v>192.91</v>
      </c>
      <c r="M362" s="32">
        <f t="shared" si="49"/>
        <v>70202</v>
      </c>
    </row>
    <row r="363" spans="1:13" s="27" customFormat="1" ht="21" customHeight="1" x14ac:dyDescent="0.25">
      <c r="A363" s="3"/>
      <c r="B363" s="30"/>
      <c r="C363" s="102" t="s">
        <v>51</v>
      </c>
      <c r="D363" s="103"/>
      <c r="E363" s="103"/>
      <c r="F363" s="103"/>
      <c r="G363" s="104"/>
      <c r="H363" s="29"/>
      <c r="I363" s="26"/>
      <c r="L363" s="27">
        <f t="shared" si="48"/>
        <v>0</v>
      </c>
      <c r="M363" s="32">
        <f t="shared" si="49"/>
        <v>0</v>
      </c>
    </row>
    <row r="364" spans="1:13" s="27" customFormat="1" ht="21" customHeight="1" x14ac:dyDescent="0.25">
      <c r="A364" s="3"/>
      <c r="B364" s="30"/>
      <c r="C364" s="105"/>
      <c r="D364" s="106"/>
      <c r="E364" s="106"/>
      <c r="F364" s="106"/>
      <c r="G364" s="107"/>
      <c r="H364" s="29"/>
      <c r="I364" s="26"/>
      <c r="L364" s="27">
        <f t="shared" si="48"/>
        <v>0</v>
      </c>
      <c r="M364" s="32">
        <f t="shared" si="49"/>
        <v>0</v>
      </c>
    </row>
    <row r="365" spans="1:13" s="27" customFormat="1" ht="21" customHeight="1" x14ac:dyDescent="0.25">
      <c r="A365" s="3"/>
      <c r="B365" s="30">
        <v>118006</v>
      </c>
      <c r="C365" s="105" t="s">
        <v>84</v>
      </c>
      <c r="D365" s="106"/>
      <c r="E365" s="106"/>
      <c r="F365" s="106"/>
      <c r="G365" s="107"/>
      <c r="H365" s="29" t="s">
        <v>28</v>
      </c>
      <c r="I365" s="26">
        <v>1</v>
      </c>
      <c r="K365" s="27">
        <v>21.35</v>
      </c>
      <c r="L365" s="27">
        <f t="shared" ref="L365:L370" si="50">K365*I365</f>
        <v>21.35</v>
      </c>
      <c r="M365" s="32">
        <f t="shared" ref="M365:M370" si="51">B365</f>
        <v>118006</v>
      </c>
    </row>
    <row r="366" spans="1:13" s="27" customFormat="1" ht="21" customHeight="1" x14ac:dyDescent="0.25">
      <c r="A366" s="3"/>
      <c r="B366" s="30"/>
      <c r="C366" s="102" t="s">
        <v>135</v>
      </c>
      <c r="D366" s="103"/>
      <c r="E366" s="103"/>
      <c r="F366" s="103"/>
      <c r="G366" s="104"/>
      <c r="H366" s="29"/>
      <c r="I366" s="26"/>
      <c r="L366" s="27">
        <f t="shared" si="50"/>
        <v>0</v>
      </c>
      <c r="M366" s="32">
        <f t="shared" si="51"/>
        <v>0</v>
      </c>
    </row>
    <row r="367" spans="1:13" s="27" customFormat="1" ht="21" customHeight="1" x14ac:dyDescent="0.25">
      <c r="A367" s="3"/>
      <c r="B367" s="30"/>
      <c r="C367" s="105"/>
      <c r="D367" s="106"/>
      <c r="E367" s="106"/>
      <c r="F367" s="106"/>
      <c r="G367" s="107"/>
      <c r="H367" s="29"/>
      <c r="I367" s="26"/>
      <c r="L367" s="27">
        <f t="shared" si="50"/>
        <v>0</v>
      </c>
      <c r="M367" s="32">
        <f t="shared" si="51"/>
        <v>0</v>
      </c>
    </row>
    <row r="368" spans="1:13" s="27" customFormat="1" ht="21" customHeight="1" x14ac:dyDescent="0.25">
      <c r="A368" s="3"/>
      <c r="B368" s="30">
        <v>80275</v>
      </c>
      <c r="C368" s="105" t="s">
        <v>91</v>
      </c>
      <c r="D368" s="111"/>
      <c r="E368" s="111"/>
      <c r="F368" s="111"/>
      <c r="G368" s="112"/>
      <c r="H368" s="29" t="s">
        <v>28</v>
      </c>
      <c r="I368" s="26">
        <v>0.65</v>
      </c>
      <c r="K368" s="27">
        <v>82.52</v>
      </c>
      <c r="L368" s="27">
        <f t="shared" si="50"/>
        <v>53.637999999999998</v>
      </c>
      <c r="M368" s="32">
        <f t="shared" si="51"/>
        <v>80275</v>
      </c>
    </row>
    <row r="369" spans="1:13" s="27" customFormat="1" ht="21" customHeight="1" x14ac:dyDescent="0.25">
      <c r="A369" s="3"/>
      <c r="B369" s="30"/>
      <c r="C369" s="102" t="s">
        <v>136</v>
      </c>
      <c r="D369" s="109"/>
      <c r="E369" s="109"/>
      <c r="F369" s="109"/>
      <c r="G369" s="110"/>
      <c r="H369" s="64"/>
      <c r="I369" s="26"/>
      <c r="L369" s="27">
        <f t="shared" si="50"/>
        <v>0</v>
      </c>
      <c r="M369" s="32">
        <f t="shared" si="51"/>
        <v>0</v>
      </c>
    </row>
    <row r="370" spans="1:13" s="27" customFormat="1" ht="21" customHeight="1" x14ac:dyDescent="0.25">
      <c r="A370" s="3"/>
      <c r="B370" s="30"/>
      <c r="C370" s="105"/>
      <c r="D370" s="111"/>
      <c r="E370" s="111"/>
      <c r="F370" s="111"/>
      <c r="G370" s="112"/>
      <c r="H370" s="29"/>
      <c r="I370" s="26"/>
      <c r="L370" s="27">
        <f t="shared" si="50"/>
        <v>0</v>
      </c>
      <c r="M370" s="32">
        <f t="shared" si="51"/>
        <v>0</v>
      </c>
    </row>
    <row r="371" spans="1:13" s="27" customFormat="1" ht="21" customHeight="1" x14ac:dyDescent="0.25">
      <c r="A371" s="3"/>
      <c r="B371" s="30">
        <v>158001</v>
      </c>
      <c r="C371" s="105" t="s">
        <v>34</v>
      </c>
      <c r="D371" s="106"/>
      <c r="E371" s="106"/>
      <c r="F371" s="106"/>
      <c r="G371" s="107"/>
      <c r="H371" s="29" t="s">
        <v>28</v>
      </c>
      <c r="I371" s="26">
        <v>7.35</v>
      </c>
      <c r="K371" s="27">
        <v>12.83</v>
      </c>
      <c r="L371" s="27">
        <f t="shared" ref="L371:L382" si="52">K371*I371</f>
        <v>94.3005</v>
      </c>
      <c r="M371" s="32">
        <f t="shared" ref="M371:M382" si="53">B371</f>
        <v>158001</v>
      </c>
    </row>
    <row r="372" spans="1:13" s="27" customFormat="1" ht="21" customHeight="1" x14ac:dyDescent="0.25">
      <c r="A372" s="3"/>
      <c r="B372" s="30"/>
      <c r="C372" s="102" t="s">
        <v>137</v>
      </c>
      <c r="D372" s="103"/>
      <c r="E372" s="103"/>
      <c r="F372" s="103"/>
      <c r="G372" s="104"/>
      <c r="H372" s="29"/>
      <c r="I372" s="26"/>
      <c r="L372" s="27">
        <f t="shared" si="52"/>
        <v>0</v>
      </c>
      <c r="M372" s="32">
        <f t="shared" si="53"/>
        <v>0</v>
      </c>
    </row>
    <row r="373" spans="1:13" s="27" customFormat="1" ht="21" customHeight="1" x14ac:dyDescent="0.25">
      <c r="A373" s="3"/>
      <c r="B373" s="30"/>
      <c r="C373" s="105"/>
      <c r="D373" s="106"/>
      <c r="E373" s="106"/>
      <c r="F373" s="106"/>
      <c r="G373" s="107"/>
      <c r="H373" s="29"/>
      <c r="I373" s="26"/>
      <c r="L373" s="27">
        <f t="shared" si="52"/>
        <v>0</v>
      </c>
      <c r="M373" s="32">
        <f t="shared" si="53"/>
        <v>0</v>
      </c>
    </row>
    <row r="374" spans="1:13" s="27" customFormat="1" ht="21" customHeight="1" x14ac:dyDescent="0.25">
      <c r="A374" s="3"/>
      <c r="B374" s="30">
        <v>158034</v>
      </c>
      <c r="C374" s="105" t="s">
        <v>42</v>
      </c>
      <c r="D374" s="106"/>
      <c r="E374" s="106"/>
      <c r="F374" s="106"/>
      <c r="G374" s="107"/>
      <c r="H374" s="29" t="s">
        <v>28</v>
      </c>
      <c r="I374" s="26">
        <v>0.35</v>
      </c>
      <c r="K374" s="27">
        <v>22.91</v>
      </c>
      <c r="L374" s="27">
        <f t="shared" si="52"/>
        <v>8.0184999999999995</v>
      </c>
      <c r="M374" s="32">
        <f t="shared" si="53"/>
        <v>158034</v>
      </c>
    </row>
    <row r="375" spans="1:13" s="27" customFormat="1" ht="21" customHeight="1" x14ac:dyDescent="0.25">
      <c r="A375" s="3"/>
      <c r="B375" s="30"/>
      <c r="C375" s="102" t="s">
        <v>138</v>
      </c>
      <c r="D375" s="103"/>
      <c r="E375" s="103"/>
      <c r="F375" s="103"/>
      <c r="G375" s="104"/>
      <c r="H375" s="29"/>
      <c r="I375" s="26"/>
      <c r="L375" s="27">
        <f t="shared" si="52"/>
        <v>0</v>
      </c>
      <c r="M375" s="32">
        <f t="shared" si="53"/>
        <v>0</v>
      </c>
    </row>
    <row r="376" spans="1:13" s="27" customFormat="1" ht="21" customHeight="1" x14ac:dyDescent="0.25">
      <c r="A376" s="3"/>
      <c r="B376" s="30"/>
      <c r="C376" s="105"/>
      <c r="D376" s="106"/>
      <c r="E376" s="106"/>
      <c r="F376" s="106"/>
      <c r="G376" s="107"/>
      <c r="H376" s="29"/>
      <c r="I376" s="26"/>
      <c r="L376" s="27">
        <f t="shared" si="52"/>
        <v>0</v>
      </c>
      <c r="M376" s="32">
        <f t="shared" si="53"/>
        <v>0</v>
      </c>
    </row>
    <row r="377" spans="1:13" s="27" customFormat="1" ht="21" customHeight="1" x14ac:dyDescent="0.25">
      <c r="A377" s="3"/>
      <c r="B377" s="30">
        <v>150211</v>
      </c>
      <c r="C377" s="105" t="s">
        <v>80</v>
      </c>
      <c r="D377" s="106"/>
      <c r="E377" s="106"/>
      <c r="F377" s="106"/>
      <c r="G377" s="107"/>
      <c r="H377" s="29" t="s">
        <v>28</v>
      </c>
      <c r="I377" s="26">
        <v>5.2</v>
      </c>
      <c r="K377" s="27">
        <v>32.369999999999997</v>
      </c>
      <c r="L377" s="27">
        <f t="shared" si="52"/>
        <v>168.32399999999998</v>
      </c>
      <c r="M377" s="32">
        <f t="shared" si="53"/>
        <v>150211</v>
      </c>
    </row>
    <row r="378" spans="1:13" s="27" customFormat="1" ht="21" customHeight="1" x14ac:dyDescent="0.25">
      <c r="A378" s="3"/>
      <c r="B378" s="30"/>
      <c r="C378" s="102" t="s">
        <v>81</v>
      </c>
      <c r="D378" s="103"/>
      <c r="E378" s="103"/>
      <c r="F378" s="103"/>
      <c r="G378" s="104"/>
      <c r="H378" s="29"/>
      <c r="I378" s="26"/>
      <c r="L378" s="27">
        <f t="shared" si="52"/>
        <v>0</v>
      </c>
      <c r="M378" s="32">
        <f t="shared" si="53"/>
        <v>0</v>
      </c>
    </row>
    <row r="379" spans="1:13" s="27" customFormat="1" ht="21" customHeight="1" x14ac:dyDescent="0.25">
      <c r="A379" s="3"/>
      <c r="B379" s="30"/>
      <c r="C379" s="105"/>
      <c r="D379" s="106"/>
      <c r="E379" s="106"/>
      <c r="F379" s="106"/>
      <c r="G379" s="107"/>
      <c r="H379" s="29"/>
      <c r="I379" s="26"/>
      <c r="L379" s="27">
        <f t="shared" si="52"/>
        <v>0</v>
      </c>
      <c r="M379" s="32">
        <f t="shared" si="53"/>
        <v>0</v>
      </c>
    </row>
    <row r="380" spans="1:13" s="27" customFormat="1" ht="21" customHeight="1" x14ac:dyDescent="0.25">
      <c r="A380" s="3"/>
      <c r="B380" s="30">
        <v>150310</v>
      </c>
      <c r="C380" s="105" t="s">
        <v>100</v>
      </c>
      <c r="D380" s="106"/>
      <c r="E380" s="106"/>
      <c r="F380" s="106"/>
      <c r="G380" s="107"/>
      <c r="H380" s="29" t="s">
        <v>28</v>
      </c>
      <c r="I380" s="26">
        <v>0.65</v>
      </c>
      <c r="K380" s="27">
        <v>39.090000000000003</v>
      </c>
      <c r="L380" s="27">
        <f t="shared" si="52"/>
        <v>25.408500000000004</v>
      </c>
      <c r="M380" s="32">
        <f t="shared" si="53"/>
        <v>150310</v>
      </c>
    </row>
    <row r="381" spans="1:13" s="27" customFormat="1" ht="21" customHeight="1" x14ac:dyDescent="0.25">
      <c r="A381" s="3"/>
      <c r="B381" s="30"/>
      <c r="C381" s="102" t="s">
        <v>139</v>
      </c>
      <c r="D381" s="103"/>
      <c r="E381" s="103"/>
      <c r="F381" s="103"/>
      <c r="G381" s="104"/>
      <c r="H381" s="29"/>
      <c r="I381" s="26"/>
      <c r="L381" s="27">
        <f t="shared" si="52"/>
        <v>0</v>
      </c>
      <c r="M381" s="32">
        <f t="shared" si="53"/>
        <v>0</v>
      </c>
    </row>
    <row r="382" spans="1:13" s="27" customFormat="1" ht="21" customHeight="1" x14ac:dyDescent="0.25">
      <c r="A382" s="3"/>
      <c r="B382" s="30"/>
      <c r="C382" s="102"/>
      <c r="D382" s="109"/>
      <c r="E382" s="109"/>
      <c r="F382" s="109"/>
      <c r="G382" s="110"/>
      <c r="H382" s="29"/>
      <c r="I382" s="26"/>
      <c r="L382" s="27">
        <f t="shared" si="52"/>
        <v>0</v>
      </c>
      <c r="M382" s="32">
        <f t="shared" si="53"/>
        <v>0</v>
      </c>
    </row>
    <row r="383" spans="1:13" s="27" customFormat="1" ht="21" customHeight="1" x14ac:dyDescent="0.25">
      <c r="B383" s="30"/>
      <c r="C383" s="108" t="s">
        <v>141</v>
      </c>
      <c r="D383" s="93"/>
      <c r="E383" s="93"/>
      <c r="F383" s="93"/>
      <c r="G383" s="94"/>
      <c r="H383" s="29"/>
      <c r="I383" s="26"/>
      <c r="L383" s="27">
        <f t="shared" ref="L383:L390" si="54">K383*I383</f>
        <v>0</v>
      </c>
      <c r="M383" s="32">
        <f t="shared" ref="M383:M390" si="55">B383</f>
        <v>0</v>
      </c>
    </row>
    <row r="384" spans="1:13" s="27" customFormat="1" ht="21" customHeight="1" x14ac:dyDescent="0.25">
      <c r="A384" s="3"/>
      <c r="B384" s="30">
        <v>115005</v>
      </c>
      <c r="C384" s="105" t="s">
        <v>36</v>
      </c>
      <c r="D384" s="106"/>
      <c r="E384" s="106"/>
      <c r="F384" s="106"/>
      <c r="G384" s="107"/>
      <c r="H384" s="29" t="s">
        <v>28</v>
      </c>
      <c r="I384" s="26">
        <v>33.6</v>
      </c>
      <c r="K384" s="27">
        <v>24.46</v>
      </c>
      <c r="L384" s="27">
        <f t="shared" si="54"/>
        <v>821.85600000000011</v>
      </c>
      <c r="M384" s="32">
        <f t="shared" si="55"/>
        <v>115005</v>
      </c>
    </row>
    <row r="385" spans="1:13" s="27" customFormat="1" ht="21" customHeight="1" x14ac:dyDescent="0.25">
      <c r="A385" s="3"/>
      <c r="B385" s="30"/>
      <c r="C385" s="102" t="s">
        <v>142</v>
      </c>
      <c r="D385" s="103"/>
      <c r="E385" s="103"/>
      <c r="F385" s="103"/>
      <c r="G385" s="104"/>
      <c r="H385" s="29"/>
      <c r="I385" s="26"/>
      <c r="L385" s="27">
        <f t="shared" si="54"/>
        <v>0</v>
      </c>
      <c r="M385" s="32">
        <f t="shared" si="55"/>
        <v>0</v>
      </c>
    </row>
    <row r="386" spans="1:13" s="27" customFormat="1" ht="21" customHeight="1" x14ac:dyDescent="0.25">
      <c r="A386" s="3"/>
      <c r="B386" s="30"/>
      <c r="C386" s="105"/>
      <c r="D386" s="106"/>
      <c r="E386" s="106"/>
      <c r="F386" s="106"/>
      <c r="G386" s="107"/>
      <c r="H386" s="29"/>
      <c r="I386" s="26"/>
      <c r="L386" s="27">
        <f t="shared" si="54"/>
        <v>0</v>
      </c>
      <c r="M386" s="32">
        <f t="shared" si="55"/>
        <v>0</v>
      </c>
    </row>
    <row r="387" spans="1:13" s="27" customFormat="1" ht="21" customHeight="1" x14ac:dyDescent="0.25">
      <c r="A387" s="3"/>
      <c r="B387" s="30">
        <v>135005</v>
      </c>
      <c r="C387" s="105" t="s">
        <v>30</v>
      </c>
      <c r="D387" s="106"/>
      <c r="E387" s="106"/>
      <c r="F387" s="106"/>
      <c r="G387" s="107"/>
      <c r="H387" s="29" t="s">
        <v>28</v>
      </c>
      <c r="I387" s="26">
        <v>4.5999999999999996</v>
      </c>
      <c r="K387" s="27">
        <v>26.2</v>
      </c>
      <c r="L387" s="27">
        <f t="shared" si="54"/>
        <v>120.51999999999998</v>
      </c>
      <c r="M387" s="32">
        <f t="shared" si="55"/>
        <v>135005</v>
      </c>
    </row>
    <row r="388" spans="1:13" s="27" customFormat="1" ht="21" customHeight="1" x14ac:dyDescent="0.25">
      <c r="A388" s="3"/>
      <c r="B388" s="30"/>
      <c r="C388" s="102" t="s">
        <v>143</v>
      </c>
      <c r="D388" s="103"/>
      <c r="E388" s="103"/>
      <c r="F388" s="103"/>
      <c r="G388" s="104"/>
      <c r="H388" s="29"/>
      <c r="I388" s="26"/>
      <c r="L388" s="27">
        <f t="shared" si="54"/>
        <v>0</v>
      </c>
      <c r="M388" s="32">
        <f t="shared" si="55"/>
        <v>0</v>
      </c>
    </row>
    <row r="389" spans="1:13" s="27" customFormat="1" ht="21" customHeight="1" x14ac:dyDescent="0.25">
      <c r="A389" s="3"/>
      <c r="B389" s="30"/>
      <c r="C389" s="105"/>
      <c r="D389" s="106"/>
      <c r="E389" s="106"/>
      <c r="F389" s="106"/>
      <c r="G389" s="107"/>
      <c r="H389" s="29"/>
      <c r="I389" s="26"/>
      <c r="L389" s="27">
        <f t="shared" si="54"/>
        <v>0</v>
      </c>
      <c r="M389" s="32">
        <f t="shared" si="55"/>
        <v>0</v>
      </c>
    </row>
    <row r="390" spans="1:13" s="27" customFormat="1" ht="21" customHeight="1" x14ac:dyDescent="0.25">
      <c r="A390" s="3"/>
      <c r="B390" s="30">
        <v>115003</v>
      </c>
      <c r="C390" s="105" t="s">
        <v>82</v>
      </c>
      <c r="D390" s="106"/>
      <c r="E390" s="106"/>
      <c r="F390" s="106"/>
      <c r="G390" s="107"/>
      <c r="H390" s="29" t="s">
        <v>28</v>
      </c>
      <c r="I390" s="26">
        <v>1</v>
      </c>
      <c r="K390" s="27">
        <v>6.99</v>
      </c>
      <c r="L390" s="27">
        <f t="shared" si="54"/>
        <v>6.99</v>
      </c>
      <c r="M390" s="32">
        <f t="shared" si="55"/>
        <v>115003</v>
      </c>
    </row>
    <row r="391" spans="1:13" s="27" customFormat="1" ht="21" customHeight="1" x14ac:dyDescent="0.25">
      <c r="A391" s="3"/>
      <c r="B391" s="30"/>
      <c r="C391" s="102" t="s">
        <v>131</v>
      </c>
      <c r="D391" s="103"/>
      <c r="E391" s="103"/>
      <c r="F391" s="103"/>
      <c r="G391" s="104"/>
      <c r="H391" s="29"/>
      <c r="I391" s="26"/>
      <c r="L391" s="27">
        <f t="shared" ref="L391:L397" si="56">K391*I391</f>
        <v>0</v>
      </c>
      <c r="M391" s="32">
        <f t="shared" ref="M391:M397" si="57">B391</f>
        <v>0</v>
      </c>
    </row>
    <row r="392" spans="1:13" s="27" customFormat="1" ht="21" customHeight="1" x14ac:dyDescent="0.25">
      <c r="A392" s="3"/>
      <c r="B392" s="30"/>
      <c r="C392" s="105"/>
      <c r="D392" s="106"/>
      <c r="E392" s="106"/>
      <c r="F392" s="106"/>
      <c r="G392" s="107"/>
      <c r="H392" s="29"/>
      <c r="I392" s="26"/>
      <c r="L392" s="27">
        <f t="shared" si="56"/>
        <v>0</v>
      </c>
      <c r="M392" s="32">
        <f t="shared" si="57"/>
        <v>0</v>
      </c>
    </row>
    <row r="393" spans="1:13" s="27" customFormat="1" ht="21" customHeight="1" x14ac:dyDescent="0.25">
      <c r="A393" s="3"/>
      <c r="B393" s="30">
        <v>10107</v>
      </c>
      <c r="C393" s="105" t="s">
        <v>32</v>
      </c>
      <c r="D393" s="106"/>
      <c r="E393" s="106"/>
      <c r="F393" s="106"/>
      <c r="G393" s="107"/>
      <c r="H393" s="29" t="s">
        <v>27</v>
      </c>
      <c r="I393" s="26">
        <f>SUM(J394:J397)</f>
        <v>1.5548</v>
      </c>
      <c r="K393" s="27">
        <v>80.22</v>
      </c>
      <c r="L393" s="27">
        <f t="shared" si="56"/>
        <v>124.726056</v>
      </c>
      <c r="M393" s="32">
        <f t="shared" si="57"/>
        <v>10107</v>
      </c>
    </row>
    <row r="394" spans="1:13" s="27" customFormat="1" ht="21" customHeight="1" x14ac:dyDescent="0.25">
      <c r="A394" s="3"/>
      <c r="B394" s="30"/>
      <c r="C394" s="102" t="s">
        <v>144</v>
      </c>
      <c r="D394" s="103"/>
      <c r="E394" s="103"/>
      <c r="F394" s="103"/>
      <c r="G394" s="104"/>
      <c r="H394" s="29"/>
      <c r="I394" s="26"/>
      <c r="J394" s="27">
        <f>I387*0.03*1.3</f>
        <v>0.17939999999999998</v>
      </c>
      <c r="L394" s="27">
        <f t="shared" si="56"/>
        <v>0</v>
      </c>
      <c r="M394" s="32">
        <f t="shared" si="57"/>
        <v>0</v>
      </c>
    </row>
    <row r="395" spans="1:13" s="27" customFormat="1" ht="21" customHeight="1" x14ac:dyDescent="0.25">
      <c r="A395" s="3"/>
      <c r="B395" s="30"/>
      <c r="C395" s="102" t="s">
        <v>145</v>
      </c>
      <c r="D395" s="103"/>
      <c r="E395" s="103"/>
      <c r="F395" s="103"/>
      <c r="G395" s="104"/>
      <c r="H395" s="29"/>
      <c r="I395" s="26"/>
      <c r="J395" s="27">
        <f>I384*0.03*1.3</f>
        <v>1.3104</v>
      </c>
      <c r="L395" s="27">
        <f t="shared" si="56"/>
        <v>0</v>
      </c>
      <c r="M395" s="32">
        <f t="shared" si="57"/>
        <v>0</v>
      </c>
    </row>
    <row r="396" spans="1:13" s="27" customFormat="1" ht="21" customHeight="1" x14ac:dyDescent="0.25">
      <c r="A396" s="3"/>
      <c r="B396" s="30"/>
      <c r="C396" s="102" t="s">
        <v>134</v>
      </c>
      <c r="D396" s="103"/>
      <c r="E396" s="103"/>
      <c r="F396" s="103"/>
      <c r="G396" s="104"/>
      <c r="H396" s="29"/>
      <c r="I396" s="26"/>
      <c r="J396" s="27">
        <f>I390*0.05*1.3</f>
        <v>6.5000000000000002E-2</v>
      </c>
      <c r="L396" s="27">
        <f t="shared" si="56"/>
        <v>0</v>
      </c>
      <c r="M396" s="32">
        <f t="shared" si="57"/>
        <v>0</v>
      </c>
    </row>
    <row r="397" spans="1:13" s="27" customFormat="1" ht="21" customHeight="1" x14ac:dyDescent="0.25">
      <c r="A397" s="3"/>
      <c r="B397" s="30"/>
      <c r="C397" s="105"/>
      <c r="D397" s="106"/>
      <c r="E397" s="106"/>
      <c r="F397" s="106"/>
      <c r="G397" s="107"/>
      <c r="H397" s="29"/>
      <c r="I397" s="26"/>
      <c r="L397" s="27">
        <f t="shared" si="56"/>
        <v>0</v>
      </c>
      <c r="M397" s="32">
        <f t="shared" si="57"/>
        <v>0</v>
      </c>
    </row>
    <row r="398" spans="1:13" s="27" customFormat="1" ht="21" customHeight="1" x14ac:dyDescent="0.25">
      <c r="A398" s="3"/>
      <c r="B398" s="30">
        <v>50140</v>
      </c>
      <c r="C398" s="105" t="s">
        <v>68</v>
      </c>
      <c r="D398" s="106"/>
      <c r="E398" s="106"/>
      <c r="F398" s="106"/>
      <c r="G398" s="107"/>
      <c r="H398" s="29" t="s">
        <v>28</v>
      </c>
      <c r="I398" s="26">
        <v>4.5999999999999996</v>
      </c>
      <c r="K398" s="27">
        <v>28.71</v>
      </c>
      <c r="L398" s="27">
        <f t="shared" ref="L398:L406" si="58">K398*I398</f>
        <v>132.066</v>
      </c>
      <c r="M398" s="32">
        <f t="shared" ref="M398:M406" si="59">B398</f>
        <v>50140</v>
      </c>
    </row>
    <row r="399" spans="1:13" s="27" customFormat="1" ht="21" customHeight="1" x14ac:dyDescent="0.25">
      <c r="A399" s="3"/>
      <c r="B399" s="30"/>
      <c r="C399" s="102" t="s">
        <v>143</v>
      </c>
      <c r="D399" s="103"/>
      <c r="E399" s="103"/>
      <c r="F399" s="103"/>
      <c r="G399" s="104"/>
      <c r="H399" s="29"/>
      <c r="I399" s="26"/>
      <c r="L399" s="27">
        <f t="shared" si="58"/>
        <v>0</v>
      </c>
      <c r="M399" s="32">
        <f t="shared" si="59"/>
        <v>0</v>
      </c>
    </row>
    <row r="400" spans="1:13" s="27" customFormat="1" ht="21" customHeight="1" x14ac:dyDescent="0.25">
      <c r="A400" s="3"/>
      <c r="B400" s="30"/>
      <c r="C400" s="105"/>
      <c r="D400" s="106"/>
      <c r="E400" s="106"/>
      <c r="F400" s="106"/>
      <c r="G400" s="107"/>
      <c r="H400" s="29"/>
      <c r="I400" s="26"/>
      <c r="L400" s="27">
        <f t="shared" si="58"/>
        <v>0</v>
      </c>
      <c r="M400" s="32">
        <f t="shared" si="59"/>
        <v>0</v>
      </c>
    </row>
    <row r="401" spans="1:13" s="27" customFormat="1" ht="21" customHeight="1" x14ac:dyDescent="0.25">
      <c r="A401" s="3"/>
      <c r="B401" s="30">
        <v>130239</v>
      </c>
      <c r="C401" s="105" t="s">
        <v>39</v>
      </c>
      <c r="D401" s="106"/>
      <c r="E401" s="106"/>
      <c r="F401" s="106"/>
      <c r="G401" s="107"/>
      <c r="H401" s="29" t="s">
        <v>28</v>
      </c>
      <c r="I401" s="26">
        <v>4.5999999999999996</v>
      </c>
      <c r="K401" s="27">
        <v>155.29</v>
      </c>
      <c r="L401" s="27">
        <f t="shared" si="58"/>
        <v>714.33399999999995</v>
      </c>
      <c r="M401" s="32">
        <f t="shared" si="59"/>
        <v>130239</v>
      </c>
    </row>
    <row r="402" spans="1:13" s="27" customFormat="1" ht="21" customHeight="1" x14ac:dyDescent="0.25">
      <c r="A402" s="3"/>
      <c r="B402" s="30"/>
      <c r="C402" s="102" t="s">
        <v>143</v>
      </c>
      <c r="D402" s="103"/>
      <c r="E402" s="103"/>
      <c r="F402" s="103"/>
      <c r="G402" s="104"/>
      <c r="H402" s="29"/>
      <c r="I402" s="26"/>
      <c r="L402" s="27">
        <f t="shared" si="58"/>
        <v>0</v>
      </c>
      <c r="M402" s="32">
        <f t="shared" si="59"/>
        <v>0</v>
      </c>
    </row>
    <row r="403" spans="1:13" s="27" customFormat="1" ht="21" customHeight="1" x14ac:dyDescent="0.25">
      <c r="A403" s="3"/>
      <c r="B403" s="30"/>
      <c r="C403" s="105"/>
      <c r="D403" s="106"/>
      <c r="E403" s="106"/>
      <c r="F403" s="106"/>
      <c r="G403" s="107"/>
      <c r="H403" s="29"/>
      <c r="I403" s="26"/>
      <c r="L403" s="27">
        <f t="shared" si="58"/>
        <v>0</v>
      </c>
      <c r="M403" s="32">
        <f t="shared" si="59"/>
        <v>0</v>
      </c>
    </row>
    <row r="404" spans="1:13" s="27" customFormat="1" ht="21" customHeight="1" x14ac:dyDescent="0.25">
      <c r="A404" s="3"/>
      <c r="B404" s="30">
        <v>110229</v>
      </c>
      <c r="C404" s="105" t="s">
        <v>40</v>
      </c>
      <c r="D404" s="106"/>
      <c r="E404" s="106"/>
      <c r="F404" s="106"/>
      <c r="G404" s="107"/>
      <c r="H404" s="29" t="s">
        <v>28</v>
      </c>
      <c r="I404" s="26">
        <v>33.6</v>
      </c>
      <c r="K404" s="27">
        <v>42.94</v>
      </c>
      <c r="L404" s="27">
        <f t="shared" si="58"/>
        <v>1442.7839999999999</v>
      </c>
      <c r="M404" s="32">
        <f t="shared" si="59"/>
        <v>110229</v>
      </c>
    </row>
    <row r="405" spans="1:13" s="27" customFormat="1" ht="21" customHeight="1" x14ac:dyDescent="0.25">
      <c r="A405" s="3"/>
      <c r="B405" s="30"/>
      <c r="C405" s="102" t="s">
        <v>142</v>
      </c>
      <c r="D405" s="103"/>
      <c r="E405" s="103"/>
      <c r="F405" s="103"/>
      <c r="G405" s="104"/>
      <c r="H405" s="29"/>
      <c r="I405" s="26"/>
      <c r="L405" s="27">
        <f t="shared" si="58"/>
        <v>0</v>
      </c>
      <c r="M405" s="32">
        <f t="shared" si="59"/>
        <v>0</v>
      </c>
    </row>
    <row r="406" spans="1:13" s="27" customFormat="1" ht="21" customHeight="1" x14ac:dyDescent="0.25">
      <c r="A406" s="3"/>
      <c r="B406" s="30"/>
      <c r="C406" s="105"/>
      <c r="D406" s="106"/>
      <c r="E406" s="106"/>
      <c r="F406" s="106"/>
      <c r="G406" s="107"/>
      <c r="H406" s="29"/>
      <c r="I406" s="26"/>
      <c r="L406" s="27">
        <f t="shared" si="58"/>
        <v>0</v>
      </c>
      <c r="M406" s="32">
        <f t="shared" si="59"/>
        <v>0</v>
      </c>
    </row>
    <row r="407" spans="1:13" s="27" customFormat="1" ht="21" customHeight="1" x14ac:dyDescent="0.25">
      <c r="A407" s="3"/>
      <c r="B407" s="30">
        <v>76001</v>
      </c>
      <c r="C407" s="105" t="s">
        <v>49</v>
      </c>
      <c r="D407" s="106"/>
      <c r="E407" s="106"/>
      <c r="F407" s="106"/>
      <c r="G407" s="107"/>
      <c r="H407" s="29" t="s">
        <v>4</v>
      </c>
      <c r="I407" s="26">
        <v>1</v>
      </c>
      <c r="K407" s="27">
        <v>9.7899999999999991</v>
      </c>
      <c r="L407" s="27">
        <f t="shared" ref="L407:L415" si="60">K407*I407</f>
        <v>9.7899999999999991</v>
      </c>
      <c r="M407" s="32">
        <f t="shared" ref="M407:M415" si="61">B407</f>
        <v>76001</v>
      </c>
    </row>
    <row r="408" spans="1:13" s="27" customFormat="1" ht="21" customHeight="1" x14ac:dyDescent="0.25">
      <c r="A408" s="3"/>
      <c r="B408" s="30"/>
      <c r="C408" s="102" t="s">
        <v>51</v>
      </c>
      <c r="D408" s="103"/>
      <c r="E408" s="103"/>
      <c r="F408" s="103"/>
      <c r="G408" s="104"/>
      <c r="H408" s="29"/>
      <c r="I408" s="26"/>
      <c r="L408" s="27">
        <f t="shared" si="60"/>
        <v>0</v>
      </c>
      <c r="M408" s="32">
        <f t="shared" si="61"/>
        <v>0</v>
      </c>
    </row>
    <row r="409" spans="1:13" s="27" customFormat="1" ht="21" customHeight="1" x14ac:dyDescent="0.25">
      <c r="A409" s="3"/>
      <c r="B409" s="30"/>
      <c r="C409" s="105"/>
      <c r="D409" s="106"/>
      <c r="E409" s="106"/>
      <c r="F409" s="106"/>
      <c r="G409" s="107"/>
      <c r="H409" s="29"/>
      <c r="I409" s="26"/>
      <c r="L409" s="27">
        <f t="shared" si="60"/>
        <v>0</v>
      </c>
      <c r="M409" s="32">
        <f t="shared" si="61"/>
        <v>0</v>
      </c>
    </row>
    <row r="410" spans="1:13" s="27" customFormat="1" ht="21" customHeight="1" x14ac:dyDescent="0.25">
      <c r="A410" s="3"/>
      <c r="B410" s="30">
        <v>70112</v>
      </c>
      <c r="C410" s="105" t="s">
        <v>77</v>
      </c>
      <c r="D410" s="106"/>
      <c r="E410" s="106"/>
      <c r="F410" s="106"/>
      <c r="G410" s="107"/>
      <c r="H410" s="29" t="s">
        <v>4</v>
      </c>
      <c r="I410" s="26">
        <v>1</v>
      </c>
      <c r="K410" s="27">
        <v>223.28</v>
      </c>
      <c r="L410" s="27">
        <f t="shared" si="60"/>
        <v>223.28</v>
      </c>
      <c r="M410" s="32">
        <f t="shared" si="61"/>
        <v>70112</v>
      </c>
    </row>
    <row r="411" spans="1:13" s="27" customFormat="1" ht="21" customHeight="1" x14ac:dyDescent="0.25">
      <c r="A411" s="3"/>
      <c r="B411" s="30"/>
      <c r="C411" s="102" t="s">
        <v>51</v>
      </c>
      <c r="D411" s="103"/>
      <c r="E411" s="103"/>
      <c r="F411" s="103"/>
      <c r="G411" s="104"/>
      <c r="H411" s="29"/>
      <c r="I411" s="26"/>
      <c r="L411" s="27">
        <f t="shared" si="60"/>
        <v>0</v>
      </c>
      <c r="M411" s="32">
        <f t="shared" si="61"/>
        <v>0</v>
      </c>
    </row>
    <row r="412" spans="1:13" s="27" customFormat="1" ht="21" customHeight="1" x14ac:dyDescent="0.25">
      <c r="A412" s="3"/>
      <c r="B412" s="30"/>
      <c r="C412" s="105"/>
      <c r="D412" s="106"/>
      <c r="E412" s="106"/>
      <c r="F412" s="106"/>
      <c r="G412" s="107"/>
      <c r="H412" s="29"/>
      <c r="I412" s="26"/>
      <c r="L412" s="27">
        <f t="shared" si="60"/>
        <v>0</v>
      </c>
      <c r="M412" s="32">
        <f t="shared" si="61"/>
        <v>0</v>
      </c>
    </row>
    <row r="413" spans="1:13" s="27" customFormat="1" ht="21" customHeight="1" x14ac:dyDescent="0.25">
      <c r="A413" s="3"/>
      <c r="B413" s="30">
        <v>70202</v>
      </c>
      <c r="C413" s="105" t="s">
        <v>78</v>
      </c>
      <c r="D413" s="106"/>
      <c r="E413" s="106"/>
      <c r="F413" s="106"/>
      <c r="G413" s="107"/>
      <c r="H413" s="29" t="s">
        <v>4</v>
      </c>
      <c r="I413" s="26">
        <v>1</v>
      </c>
      <c r="K413" s="27">
        <v>192.91</v>
      </c>
      <c r="L413" s="27">
        <f t="shared" si="60"/>
        <v>192.91</v>
      </c>
      <c r="M413" s="32">
        <f t="shared" si="61"/>
        <v>70202</v>
      </c>
    </row>
    <row r="414" spans="1:13" s="27" customFormat="1" ht="21" customHeight="1" x14ac:dyDescent="0.25">
      <c r="A414" s="3"/>
      <c r="B414" s="30"/>
      <c r="C414" s="102" t="s">
        <v>51</v>
      </c>
      <c r="D414" s="103"/>
      <c r="E414" s="103"/>
      <c r="F414" s="103"/>
      <c r="G414" s="104"/>
      <c r="H414" s="29"/>
      <c r="I414" s="26"/>
      <c r="L414" s="27">
        <f t="shared" si="60"/>
        <v>0</v>
      </c>
      <c r="M414" s="32">
        <f t="shared" si="61"/>
        <v>0</v>
      </c>
    </row>
    <row r="415" spans="1:13" s="27" customFormat="1" ht="21" customHeight="1" x14ac:dyDescent="0.25">
      <c r="A415" s="3"/>
      <c r="B415" s="30"/>
      <c r="C415" s="105"/>
      <c r="D415" s="106"/>
      <c r="E415" s="106"/>
      <c r="F415" s="106"/>
      <c r="G415" s="107"/>
      <c r="H415" s="29"/>
      <c r="I415" s="26"/>
      <c r="L415" s="27">
        <f t="shared" si="60"/>
        <v>0</v>
      </c>
      <c r="M415" s="32">
        <f t="shared" si="61"/>
        <v>0</v>
      </c>
    </row>
    <row r="416" spans="1:13" s="27" customFormat="1" ht="21" customHeight="1" x14ac:dyDescent="0.25">
      <c r="A416" s="3"/>
      <c r="B416" s="30">
        <v>118006</v>
      </c>
      <c r="C416" s="105" t="s">
        <v>84</v>
      </c>
      <c r="D416" s="106"/>
      <c r="E416" s="106"/>
      <c r="F416" s="106"/>
      <c r="G416" s="107"/>
      <c r="H416" s="29" t="s">
        <v>28</v>
      </c>
      <c r="I416" s="26">
        <v>1</v>
      </c>
      <c r="K416" s="27">
        <v>21.35</v>
      </c>
      <c r="L416" s="27">
        <f>K416*I416</f>
        <v>21.35</v>
      </c>
      <c r="M416" s="32">
        <f>B416</f>
        <v>118006</v>
      </c>
    </row>
    <row r="417" spans="1:13" s="27" customFormat="1" ht="21" customHeight="1" x14ac:dyDescent="0.25">
      <c r="A417" s="3"/>
      <c r="B417" s="30"/>
      <c r="C417" s="102" t="s">
        <v>135</v>
      </c>
      <c r="D417" s="103"/>
      <c r="E417" s="103"/>
      <c r="F417" s="103"/>
      <c r="G417" s="104"/>
      <c r="H417" s="29"/>
      <c r="I417" s="26"/>
      <c r="L417" s="27">
        <f>K417*I417</f>
        <v>0</v>
      </c>
      <c r="M417" s="32">
        <f>B417</f>
        <v>0</v>
      </c>
    </row>
    <row r="418" spans="1:13" s="27" customFormat="1" ht="21" customHeight="1" x14ac:dyDescent="0.25">
      <c r="A418" s="3"/>
      <c r="B418" s="30"/>
      <c r="C418" s="105"/>
      <c r="D418" s="106"/>
      <c r="E418" s="106"/>
      <c r="F418" s="106"/>
      <c r="G418" s="107"/>
      <c r="H418" s="29"/>
      <c r="I418" s="26"/>
      <c r="L418" s="27">
        <f>K418*I418</f>
        <v>0</v>
      </c>
      <c r="M418" s="32">
        <f>B418</f>
        <v>0</v>
      </c>
    </row>
    <row r="419" spans="1:13" s="27" customFormat="1" ht="21" customHeight="1" x14ac:dyDescent="0.25">
      <c r="A419" s="3"/>
      <c r="B419" s="30">
        <v>80275</v>
      </c>
      <c r="C419" s="105" t="s">
        <v>91</v>
      </c>
      <c r="D419" s="111"/>
      <c r="E419" s="111"/>
      <c r="F419" s="111"/>
      <c r="G419" s="112"/>
      <c r="H419" s="29" t="s">
        <v>28</v>
      </c>
      <c r="I419" s="26">
        <v>0.65</v>
      </c>
      <c r="K419" s="27">
        <v>82.52</v>
      </c>
      <c r="L419" s="27">
        <f t="shared" ref="L419:L432" si="62">K419*I419</f>
        <v>53.637999999999998</v>
      </c>
      <c r="M419" s="32">
        <f t="shared" ref="M419:M432" si="63">B419</f>
        <v>80275</v>
      </c>
    </row>
    <row r="420" spans="1:13" s="27" customFormat="1" ht="21" customHeight="1" x14ac:dyDescent="0.25">
      <c r="A420" s="3"/>
      <c r="B420" s="30"/>
      <c r="C420" s="102" t="s">
        <v>136</v>
      </c>
      <c r="D420" s="109"/>
      <c r="E420" s="109"/>
      <c r="F420" s="109"/>
      <c r="G420" s="110"/>
      <c r="H420" s="64"/>
      <c r="I420" s="26"/>
      <c r="L420" s="27">
        <f t="shared" si="62"/>
        <v>0</v>
      </c>
      <c r="M420" s="32">
        <f t="shared" si="63"/>
        <v>0</v>
      </c>
    </row>
    <row r="421" spans="1:13" s="27" customFormat="1" ht="21" customHeight="1" x14ac:dyDescent="0.25">
      <c r="A421" s="3"/>
      <c r="B421" s="30"/>
      <c r="C421" s="105"/>
      <c r="D421" s="111"/>
      <c r="E421" s="111"/>
      <c r="F421" s="111"/>
      <c r="G421" s="112"/>
      <c r="H421" s="29"/>
      <c r="I421" s="26"/>
      <c r="L421" s="27">
        <f t="shared" si="62"/>
        <v>0</v>
      </c>
      <c r="M421" s="32">
        <f t="shared" si="63"/>
        <v>0</v>
      </c>
    </row>
    <row r="422" spans="1:13" s="27" customFormat="1" ht="21" customHeight="1" x14ac:dyDescent="0.25">
      <c r="A422" s="3"/>
      <c r="B422" s="30">
        <v>158001</v>
      </c>
      <c r="C422" s="105" t="s">
        <v>34</v>
      </c>
      <c r="D422" s="106"/>
      <c r="E422" s="106"/>
      <c r="F422" s="106"/>
      <c r="G422" s="107"/>
      <c r="H422" s="29" t="s">
        <v>28</v>
      </c>
      <c r="I422" s="26">
        <v>4.5999999999999996</v>
      </c>
      <c r="K422" s="27">
        <v>12.83</v>
      </c>
      <c r="L422" s="27">
        <f t="shared" si="62"/>
        <v>59.017999999999994</v>
      </c>
      <c r="M422" s="32">
        <f t="shared" si="63"/>
        <v>158001</v>
      </c>
    </row>
    <row r="423" spans="1:13" s="27" customFormat="1" ht="21" customHeight="1" x14ac:dyDescent="0.25">
      <c r="A423" s="3"/>
      <c r="B423" s="30"/>
      <c r="C423" s="102" t="s">
        <v>146</v>
      </c>
      <c r="D423" s="103"/>
      <c r="E423" s="103"/>
      <c r="F423" s="103"/>
      <c r="G423" s="104"/>
      <c r="H423" s="29"/>
      <c r="I423" s="26"/>
      <c r="L423" s="27">
        <f t="shared" si="62"/>
        <v>0</v>
      </c>
      <c r="M423" s="32">
        <f t="shared" si="63"/>
        <v>0</v>
      </c>
    </row>
    <row r="424" spans="1:13" s="27" customFormat="1" ht="21" customHeight="1" x14ac:dyDescent="0.25">
      <c r="A424" s="3"/>
      <c r="B424" s="30"/>
      <c r="C424" s="105"/>
      <c r="D424" s="106"/>
      <c r="E424" s="106"/>
      <c r="F424" s="106"/>
      <c r="G424" s="107"/>
      <c r="H424" s="29"/>
      <c r="I424" s="26"/>
      <c r="L424" s="27">
        <f t="shared" si="62"/>
        <v>0</v>
      </c>
      <c r="M424" s="32">
        <f t="shared" si="63"/>
        <v>0</v>
      </c>
    </row>
    <row r="425" spans="1:13" s="27" customFormat="1" ht="21" customHeight="1" x14ac:dyDescent="0.25">
      <c r="A425" s="3"/>
      <c r="B425" s="30">
        <v>158034</v>
      </c>
      <c r="C425" s="105" t="s">
        <v>42</v>
      </c>
      <c r="D425" s="106"/>
      <c r="E425" s="106"/>
      <c r="F425" s="106"/>
      <c r="G425" s="107"/>
      <c r="H425" s="29" t="s">
        <v>28</v>
      </c>
      <c r="I425" s="26">
        <v>0.35</v>
      </c>
      <c r="K425" s="27">
        <v>22.91</v>
      </c>
      <c r="L425" s="27">
        <f t="shared" si="62"/>
        <v>8.0184999999999995</v>
      </c>
      <c r="M425" s="32">
        <f t="shared" si="63"/>
        <v>158034</v>
      </c>
    </row>
    <row r="426" spans="1:13" s="27" customFormat="1" ht="21" customHeight="1" x14ac:dyDescent="0.25">
      <c r="A426" s="3"/>
      <c r="B426" s="30"/>
      <c r="C426" s="102" t="s">
        <v>138</v>
      </c>
      <c r="D426" s="103"/>
      <c r="E426" s="103"/>
      <c r="F426" s="103"/>
      <c r="G426" s="104"/>
      <c r="H426" s="29"/>
      <c r="I426" s="26"/>
      <c r="L426" s="27">
        <f t="shared" si="62"/>
        <v>0</v>
      </c>
      <c r="M426" s="32">
        <f t="shared" si="63"/>
        <v>0</v>
      </c>
    </row>
    <row r="427" spans="1:13" s="27" customFormat="1" ht="21" customHeight="1" x14ac:dyDescent="0.25">
      <c r="A427" s="3"/>
      <c r="B427" s="30"/>
      <c r="C427" s="105"/>
      <c r="D427" s="106"/>
      <c r="E427" s="106"/>
      <c r="F427" s="106"/>
      <c r="G427" s="107"/>
      <c r="H427" s="29"/>
      <c r="I427" s="26"/>
      <c r="L427" s="27">
        <f t="shared" si="62"/>
        <v>0</v>
      </c>
      <c r="M427" s="32">
        <f t="shared" si="63"/>
        <v>0</v>
      </c>
    </row>
    <row r="428" spans="1:13" s="27" customFormat="1" ht="21" customHeight="1" x14ac:dyDescent="0.25">
      <c r="A428" s="3"/>
      <c r="B428" s="30">
        <v>150211</v>
      </c>
      <c r="C428" s="105" t="s">
        <v>80</v>
      </c>
      <c r="D428" s="106"/>
      <c r="E428" s="106"/>
      <c r="F428" s="106"/>
      <c r="G428" s="107"/>
      <c r="H428" s="29" t="s">
        <v>28</v>
      </c>
      <c r="I428" s="26">
        <v>5.2</v>
      </c>
      <c r="K428" s="27">
        <v>32.369999999999997</v>
      </c>
      <c r="L428" s="27">
        <f t="shared" si="62"/>
        <v>168.32399999999998</v>
      </c>
      <c r="M428" s="32">
        <f t="shared" si="63"/>
        <v>150211</v>
      </c>
    </row>
    <row r="429" spans="1:13" s="27" customFormat="1" ht="21" customHeight="1" x14ac:dyDescent="0.25">
      <c r="A429" s="3"/>
      <c r="B429" s="30"/>
      <c r="C429" s="102" t="s">
        <v>81</v>
      </c>
      <c r="D429" s="103"/>
      <c r="E429" s="103"/>
      <c r="F429" s="103"/>
      <c r="G429" s="104"/>
      <c r="H429" s="29"/>
      <c r="I429" s="26"/>
      <c r="L429" s="27">
        <f t="shared" si="62"/>
        <v>0</v>
      </c>
      <c r="M429" s="32">
        <f t="shared" si="63"/>
        <v>0</v>
      </c>
    </row>
    <row r="430" spans="1:13" s="27" customFormat="1" ht="21" customHeight="1" x14ac:dyDescent="0.25">
      <c r="A430" s="3"/>
      <c r="B430" s="30"/>
      <c r="C430" s="105"/>
      <c r="D430" s="106"/>
      <c r="E430" s="106"/>
      <c r="F430" s="106"/>
      <c r="G430" s="107"/>
      <c r="H430" s="29"/>
      <c r="I430" s="26"/>
      <c r="L430" s="27">
        <f t="shared" si="62"/>
        <v>0</v>
      </c>
      <c r="M430" s="32">
        <f t="shared" si="63"/>
        <v>0</v>
      </c>
    </row>
    <row r="431" spans="1:13" s="27" customFormat="1" ht="21" customHeight="1" x14ac:dyDescent="0.25">
      <c r="A431" s="3"/>
      <c r="B431" s="30">
        <v>150310</v>
      </c>
      <c r="C431" s="105" t="s">
        <v>100</v>
      </c>
      <c r="D431" s="106"/>
      <c r="E431" s="106"/>
      <c r="F431" s="106"/>
      <c r="G431" s="107"/>
      <c r="H431" s="29" t="s">
        <v>28</v>
      </c>
      <c r="I431" s="26">
        <v>0.65</v>
      </c>
      <c r="K431" s="27">
        <v>39.090000000000003</v>
      </c>
      <c r="L431" s="27">
        <f t="shared" si="62"/>
        <v>25.408500000000004</v>
      </c>
      <c r="M431" s="32">
        <f t="shared" si="63"/>
        <v>150310</v>
      </c>
    </row>
    <row r="432" spans="1:13" s="27" customFormat="1" ht="21" customHeight="1" x14ac:dyDescent="0.25">
      <c r="A432" s="3"/>
      <c r="B432" s="30"/>
      <c r="C432" s="102" t="s">
        <v>139</v>
      </c>
      <c r="D432" s="103"/>
      <c r="E432" s="103"/>
      <c r="F432" s="103"/>
      <c r="G432" s="104"/>
      <c r="H432" s="29"/>
      <c r="I432" s="26"/>
      <c r="L432" s="27">
        <f t="shared" si="62"/>
        <v>0</v>
      </c>
      <c r="M432" s="32">
        <f t="shared" si="63"/>
        <v>0</v>
      </c>
    </row>
    <row r="433" spans="1:13" s="27" customFormat="1" ht="21" customHeight="1" x14ac:dyDescent="0.25">
      <c r="A433" s="3"/>
      <c r="B433" s="30"/>
      <c r="C433" s="105"/>
      <c r="D433" s="106"/>
      <c r="E433" s="106"/>
      <c r="F433" s="106"/>
      <c r="G433" s="107"/>
      <c r="H433" s="29"/>
      <c r="I433" s="26"/>
      <c r="L433" s="27">
        <f t="shared" ref="L433:L441" si="64">K433*I433</f>
        <v>0</v>
      </c>
      <c r="M433" s="32">
        <f t="shared" ref="M433:M441" si="65">B433</f>
        <v>0</v>
      </c>
    </row>
    <row r="434" spans="1:13" s="27" customFormat="1" ht="21" customHeight="1" x14ac:dyDescent="0.25">
      <c r="B434" s="30"/>
      <c r="C434" s="108" t="s">
        <v>147</v>
      </c>
      <c r="D434" s="93"/>
      <c r="E434" s="93"/>
      <c r="F434" s="93"/>
      <c r="G434" s="94"/>
      <c r="H434" s="29"/>
      <c r="I434" s="26"/>
      <c r="L434" s="27">
        <f t="shared" si="64"/>
        <v>0</v>
      </c>
      <c r="M434" s="32">
        <f t="shared" si="65"/>
        <v>0</v>
      </c>
    </row>
    <row r="435" spans="1:13" s="27" customFormat="1" ht="21" customHeight="1" x14ac:dyDescent="0.25">
      <c r="A435" s="3"/>
      <c r="B435" s="30">
        <v>135005</v>
      </c>
      <c r="C435" s="105" t="s">
        <v>30</v>
      </c>
      <c r="D435" s="106"/>
      <c r="E435" s="106"/>
      <c r="F435" s="106"/>
      <c r="G435" s="107"/>
      <c r="H435" s="29" t="s">
        <v>28</v>
      </c>
      <c r="I435" s="26">
        <v>13.25</v>
      </c>
      <c r="K435" s="27">
        <v>26.2</v>
      </c>
      <c r="L435" s="27">
        <f t="shared" si="64"/>
        <v>347.15</v>
      </c>
      <c r="M435" s="32">
        <f t="shared" si="65"/>
        <v>135005</v>
      </c>
    </row>
    <row r="436" spans="1:13" s="27" customFormat="1" ht="21" customHeight="1" x14ac:dyDescent="0.25">
      <c r="A436" s="3"/>
      <c r="B436" s="30"/>
      <c r="C436" s="102" t="s">
        <v>148</v>
      </c>
      <c r="D436" s="103"/>
      <c r="E436" s="103"/>
      <c r="F436" s="103"/>
      <c r="G436" s="104"/>
      <c r="H436" s="29"/>
      <c r="I436" s="26"/>
      <c r="L436" s="27">
        <f t="shared" si="64"/>
        <v>0</v>
      </c>
      <c r="M436" s="32">
        <f t="shared" si="65"/>
        <v>0</v>
      </c>
    </row>
    <row r="437" spans="1:13" s="27" customFormat="1" ht="21" customHeight="1" x14ac:dyDescent="0.25">
      <c r="A437" s="3"/>
      <c r="B437" s="30"/>
      <c r="C437" s="105"/>
      <c r="D437" s="106"/>
      <c r="E437" s="106"/>
      <c r="F437" s="106"/>
      <c r="G437" s="107"/>
      <c r="H437" s="29"/>
      <c r="I437" s="26"/>
      <c r="L437" s="27">
        <f t="shared" si="64"/>
        <v>0</v>
      </c>
      <c r="M437" s="32">
        <f t="shared" si="65"/>
        <v>0</v>
      </c>
    </row>
    <row r="438" spans="1:13" s="27" customFormat="1" ht="21" customHeight="1" x14ac:dyDescent="0.25">
      <c r="A438" s="3"/>
      <c r="B438" s="30">
        <v>115003</v>
      </c>
      <c r="C438" s="105" t="s">
        <v>82</v>
      </c>
      <c r="D438" s="106"/>
      <c r="E438" s="106"/>
      <c r="F438" s="106"/>
      <c r="G438" s="107"/>
      <c r="H438" s="29" t="s">
        <v>28</v>
      </c>
      <c r="I438" s="26">
        <v>2</v>
      </c>
      <c r="K438" s="27">
        <v>6.99</v>
      </c>
      <c r="L438" s="27">
        <f t="shared" si="64"/>
        <v>13.98</v>
      </c>
      <c r="M438" s="32">
        <f t="shared" si="65"/>
        <v>115003</v>
      </c>
    </row>
    <row r="439" spans="1:13" s="27" customFormat="1" ht="21" customHeight="1" x14ac:dyDescent="0.25">
      <c r="A439" s="3"/>
      <c r="B439" s="30"/>
      <c r="C439" s="102" t="s">
        <v>83</v>
      </c>
      <c r="D439" s="103"/>
      <c r="E439" s="103"/>
      <c r="F439" s="103"/>
      <c r="G439" s="104"/>
      <c r="H439" s="29"/>
      <c r="I439" s="26"/>
      <c r="L439" s="27">
        <f t="shared" si="64"/>
        <v>0</v>
      </c>
      <c r="M439" s="32">
        <f t="shared" si="65"/>
        <v>0</v>
      </c>
    </row>
    <row r="440" spans="1:13" s="27" customFormat="1" ht="21" customHeight="1" x14ac:dyDescent="0.25">
      <c r="A440" s="3"/>
      <c r="B440" s="30"/>
      <c r="C440" s="105"/>
      <c r="D440" s="106"/>
      <c r="E440" s="106"/>
      <c r="F440" s="106"/>
      <c r="G440" s="107"/>
      <c r="H440" s="29"/>
      <c r="I440" s="26"/>
      <c r="L440" s="27">
        <f t="shared" si="64"/>
        <v>0</v>
      </c>
      <c r="M440" s="32">
        <f t="shared" si="65"/>
        <v>0</v>
      </c>
    </row>
    <row r="441" spans="1:13" s="27" customFormat="1" ht="21" customHeight="1" x14ac:dyDescent="0.25">
      <c r="A441" s="3"/>
      <c r="B441" s="30">
        <v>45004</v>
      </c>
      <c r="C441" s="105" t="s">
        <v>44</v>
      </c>
      <c r="D441" s="106"/>
      <c r="E441" s="106"/>
      <c r="F441" s="106"/>
      <c r="G441" s="107"/>
      <c r="H441" s="29" t="s">
        <v>27</v>
      </c>
      <c r="I441" s="26">
        <v>0.66</v>
      </c>
      <c r="K441" s="27">
        <v>46.7</v>
      </c>
      <c r="L441" s="27">
        <f t="shared" si="64"/>
        <v>30.822000000000003</v>
      </c>
      <c r="M441" s="32">
        <f t="shared" si="65"/>
        <v>45004</v>
      </c>
    </row>
    <row r="442" spans="1:13" s="27" customFormat="1" ht="21" customHeight="1" x14ac:dyDescent="0.25">
      <c r="A442" s="3"/>
      <c r="B442" s="30"/>
      <c r="C442" s="102" t="s">
        <v>152</v>
      </c>
      <c r="D442" s="103"/>
      <c r="E442" s="103"/>
      <c r="F442" s="103"/>
      <c r="G442" s="104"/>
      <c r="H442" s="29"/>
      <c r="I442" s="26"/>
      <c r="L442" s="27">
        <f t="shared" ref="L442:L448" si="66">K442*I442</f>
        <v>0</v>
      </c>
      <c r="M442" s="32">
        <f t="shared" ref="M442:M448" si="67">B442</f>
        <v>0</v>
      </c>
    </row>
    <row r="443" spans="1:13" s="27" customFormat="1" ht="21" customHeight="1" x14ac:dyDescent="0.25">
      <c r="A443" s="3"/>
      <c r="B443" s="30"/>
      <c r="C443" s="105"/>
      <c r="D443" s="106"/>
      <c r="E443" s="106"/>
      <c r="F443" s="106"/>
      <c r="G443" s="107"/>
      <c r="H443" s="29"/>
      <c r="I443" s="26"/>
      <c r="L443" s="27">
        <f t="shared" si="66"/>
        <v>0</v>
      </c>
      <c r="M443" s="32">
        <f t="shared" si="67"/>
        <v>0</v>
      </c>
    </row>
    <row r="444" spans="1:13" s="27" customFormat="1" ht="21" customHeight="1" x14ac:dyDescent="0.25">
      <c r="A444" s="3"/>
      <c r="B444" s="30">
        <v>10107</v>
      </c>
      <c r="C444" s="105" t="s">
        <v>32</v>
      </c>
      <c r="D444" s="106"/>
      <c r="E444" s="106"/>
      <c r="F444" s="106"/>
      <c r="G444" s="107"/>
      <c r="H444" s="29" t="s">
        <v>27</v>
      </c>
      <c r="I444" s="26">
        <f>SUM(J445:J448)</f>
        <v>1.50475</v>
      </c>
      <c r="K444" s="27">
        <v>80.22</v>
      </c>
      <c r="L444" s="27">
        <f t="shared" si="66"/>
        <v>120.711045</v>
      </c>
      <c r="M444" s="32">
        <f t="shared" si="67"/>
        <v>10107</v>
      </c>
    </row>
    <row r="445" spans="1:13" s="27" customFormat="1" ht="21" customHeight="1" x14ac:dyDescent="0.25">
      <c r="A445" s="3"/>
      <c r="B445" s="30"/>
      <c r="C445" s="102" t="s">
        <v>149</v>
      </c>
      <c r="D445" s="103"/>
      <c r="E445" s="103"/>
      <c r="F445" s="103"/>
      <c r="G445" s="104"/>
      <c r="H445" s="29"/>
      <c r="I445" s="26"/>
      <c r="J445" s="27">
        <f>I435*0.03*1.3</f>
        <v>0.51674999999999993</v>
      </c>
      <c r="L445" s="27">
        <f t="shared" si="66"/>
        <v>0</v>
      </c>
      <c r="M445" s="32">
        <f t="shared" si="67"/>
        <v>0</v>
      </c>
    </row>
    <row r="446" spans="1:13" s="27" customFormat="1" ht="21" customHeight="1" x14ac:dyDescent="0.25">
      <c r="A446" s="3"/>
      <c r="B446" s="30"/>
      <c r="C446" s="102" t="s">
        <v>90</v>
      </c>
      <c r="D446" s="103"/>
      <c r="E446" s="103"/>
      <c r="F446" s="103"/>
      <c r="G446" s="104"/>
      <c r="H446" s="29"/>
      <c r="I446" s="26"/>
      <c r="J446" s="27">
        <f>I438*0.05*1.3</f>
        <v>0.13</v>
      </c>
      <c r="L446" s="27">
        <f t="shared" si="66"/>
        <v>0</v>
      </c>
      <c r="M446" s="32">
        <f t="shared" si="67"/>
        <v>0</v>
      </c>
    </row>
    <row r="447" spans="1:13" s="27" customFormat="1" ht="21" customHeight="1" x14ac:dyDescent="0.25">
      <c r="A447" s="3"/>
      <c r="B447" s="30"/>
      <c r="C447" s="102" t="s">
        <v>153</v>
      </c>
      <c r="D447" s="103"/>
      <c r="E447" s="103"/>
      <c r="F447" s="103"/>
      <c r="G447" s="104"/>
      <c r="H447" s="29"/>
      <c r="I447" s="26"/>
      <c r="J447" s="27">
        <f>I441*1.3</f>
        <v>0.8580000000000001</v>
      </c>
      <c r="L447" s="27">
        <f t="shared" si="66"/>
        <v>0</v>
      </c>
      <c r="M447" s="32">
        <f t="shared" si="67"/>
        <v>0</v>
      </c>
    </row>
    <row r="448" spans="1:13" s="27" customFormat="1" ht="21" customHeight="1" x14ac:dyDescent="0.25">
      <c r="A448" s="3"/>
      <c r="B448" s="30"/>
      <c r="C448" s="105"/>
      <c r="D448" s="106"/>
      <c r="E448" s="106"/>
      <c r="F448" s="106"/>
      <c r="G448" s="107"/>
      <c r="H448" s="29"/>
      <c r="I448" s="26"/>
      <c r="L448" s="27">
        <f t="shared" si="66"/>
        <v>0</v>
      </c>
      <c r="M448" s="32">
        <f t="shared" si="67"/>
        <v>0</v>
      </c>
    </row>
    <row r="449" spans="1:13" s="27" customFormat="1" ht="21" customHeight="1" x14ac:dyDescent="0.25">
      <c r="A449" s="3"/>
      <c r="B449" s="30">
        <v>50140</v>
      </c>
      <c r="C449" s="105" t="s">
        <v>68</v>
      </c>
      <c r="D449" s="106"/>
      <c r="E449" s="106"/>
      <c r="F449" s="106"/>
      <c r="G449" s="107"/>
      <c r="H449" s="29" t="s">
        <v>28</v>
      </c>
      <c r="I449" s="26">
        <v>13.25</v>
      </c>
      <c r="K449" s="27">
        <v>28.71</v>
      </c>
      <c r="L449" s="27">
        <f t="shared" ref="L449:L454" si="68">K449*I449</f>
        <v>380.40750000000003</v>
      </c>
      <c r="M449" s="32">
        <f t="shared" ref="M449:M454" si="69">B449</f>
        <v>50140</v>
      </c>
    </row>
    <row r="450" spans="1:13" s="27" customFormat="1" ht="21" customHeight="1" x14ac:dyDescent="0.25">
      <c r="A450" s="3"/>
      <c r="B450" s="30"/>
      <c r="C450" s="102" t="s">
        <v>148</v>
      </c>
      <c r="D450" s="103"/>
      <c r="E450" s="103"/>
      <c r="F450" s="103"/>
      <c r="G450" s="104"/>
      <c r="H450" s="29"/>
      <c r="I450" s="26"/>
      <c r="L450" s="27">
        <f t="shared" si="68"/>
        <v>0</v>
      </c>
      <c r="M450" s="32">
        <f t="shared" si="69"/>
        <v>0</v>
      </c>
    </row>
    <row r="451" spans="1:13" s="27" customFormat="1" ht="21" customHeight="1" x14ac:dyDescent="0.25">
      <c r="A451" s="3"/>
      <c r="B451" s="30"/>
      <c r="C451" s="105"/>
      <c r="D451" s="106"/>
      <c r="E451" s="106"/>
      <c r="F451" s="106"/>
      <c r="G451" s="107"/>
      <c r="H451" s="29"/>
      <c r="I451" s="26"/>
      <c r="L451" s="27">
        <f t="shared" si="68"/>
        <v>0</v>
      </c>
      <c r="M451" s="32">
        <f t="shared" si="69"/>
        <v>0</v>
      </c>
    </row>
    <row r="452" spans="1:13" s="27" customFormat="1" ht="21" customHeight="1" x14ac:dyDescent="0.25">
      <c r="A452" s="3"/>
      <c r="B452" s="30">
        <v>130242</v>
      </c>
      <c r="C452" s="105" t="s">
        <v>70</v>
      </c>
      <c r="D452" s="106"/>
      <c r="E452" s="106"/>
      <c r="F452" s="106"/>
      <c r="G452" s="107"/>
      <c r="H452" s="29" t="s">
        <v>28</v>
      </c>
      <c r="I452" s="26">
        <v>13.25</v>
      </c>
      <c r="K452" s="27">
        <v>53.39</v>
      </c>
      <c r="L452" s="27">
        <f t="shared" si="68"/>
        <v>707.41750000000002</v>
      </c>
      <c r="M452" s="32">
        <f t="shared" si="69"/>
        <v>130242</v>
      </c>
    </row>
    <row r="453" spans="1:13" s="27" customFormat="1" ht="21" customHeight="1" x14ac:dyDescent="0.25">
      <c r="A453" s="3"/>
      <c r="B453" s="30"/>
      <c r="C453" s="102" t="s">
        <v>148</v>
      </c>
      <c r="D453" s="103"/>
      <c r="E453" s="103"/>
      <c r="F453" s="103"/>
      <c r="G453" s="104"/>
      <c r="H453" s="29"/>
      <c r="I453" s="26"/>
      <c r="L453" s="27">
        <f t="shared" si="68"/>
        <v>0</v>
      </c>
      <c r="M453" s="32">
        <f t="shared" si="69"/>
        <v>0</v>
      </c>
    </row>
    <row r="454" spans="1:13" s="27" customFormat="1" ht="21" customHeight="1" x14ac:dyDescent="0.25">
      <c r="A454" s="3"/>
      <c r="B454" s="30"/>
      <c r="C454" s="105"/>
      <c r="D454" s="106"/>
      <c r="E454" s="106"/>
      <c r="F454" s="106"/>
      <c r="G454" s="107"/>
      <c r="H454" s="29"/>
      <c r="I454" s="26"/>
      <c r="L454" s="27">
        <f t="shared" si="68"/>
        <v>0</v>
      </c>
      <c r="M454" s="32">
        <f t="shared" si="69"/>
        <v>0</v>
      </c>
    </row>
    <row r="455" spans="1:13" s="27" customFormat="1" ht="21" customHeight="1" x14ac:dyDescent="0.25">
      <c r="A455" s="3"/>
      <c r="B455" s="30">
        <v>80104</v>
      </c>
      <c r="C455" s="105" t="s">
        <v>150</v>
      </c>
      <c r="D455" s="111"/>
      <c r="E455" s="111"/>
      <c r="F455" s="111"/>
      <c r="G455" s="112"/>
      <c r="H455" s="29" t="s">
        <v>28</v>
      </c>
      <c r="I455" s="26">
        <v>3.8</v>
      </c>
      <c r="K455" s="27">
        <v>810.44</v>
      </c>
      <c r="L455" s="27">
        <f t="shared" ref="L455:L466" si="70">K455*I455</f>
        <v>3079.672</v>
      </c>
      <c r="M455" s="32">
        <f t="shared" ref="M455:M466" si="71">B455</f>
        <v>80104</v>
      </c>
    </row>
    <row r="456" spans="1:13" s="27" customFormat="1" ht="21" customHeight="1" x14ac:dyDescent="0.25">
      <c r="A456" s="3"/>
      <c r="B456" s="30"/>
      <c r="C456" s="102" t="s">
        <v>53</v>
      </c>
      <c r="D456" s="109"/>
      <c r="E456" s="109"/>
      <c r="F456" s="109"/>
      <c r="G456" s="110"/>
      <c r="H456" s="64"/>
      <c r="I456" s="26"/>
      <c r="L456" s="27">
        <f t="shared" si="70"/>
        <v>0</v>
      </c>
      <c r="M456" s="32">
        <f t="shared" si="71"/>
        <v>0</v>
      </c>
    </row>
    <row r="457" spans="1:13" s="27" customFormat="1" ht="21" customHeight="1" x14ac:dyDescent="0.25">
      <c r="A457" s="3"/>
      <c r="B457" s="30"/>
      <c r="C457" s="105"/>
      <c r="D457" s="111"/>
      <c r="E457" s="111"/>
      <c r="F457" s="111"/>
      <c r="G457" s="112"/>
      <c r="H457" s="29"/>
      <c r="I457" s="26"/>
      <c r="L457" s="27">
        <f t="shared" si="70"/>
        <v>0</v>
      </c>
      <c r="M457" s="32">
        <f t="shared" si="71"/>
        <v>0</v>
      </c>
    </row>
    <row r="458" spans="1:13" s="27" customFormat="1" ht="21" customHeight="1" x14ac:dyDescent="0.25">
      <c r="A458" s="3"/>
      <c r="B458" s="30">
        <v>140104</v>
      </c>
      <c r="C458" s="105" t="s">
        <v>95</v>
      </c>
      <c r="D458" s="111"/>
      <c r="E458" s="111"/>
      <c r="F458" s="111"/>
      <c r="G458" s="112"/>
      <c r="H458" s="29" t="s">
        <v>28</v>
      </c>
      <c r="I458" s="26">
        <v>3.8</v>
      </c>
      <c r="K458" s="27">
        <v>123.31</v>
      </c>
      <c r="L458" s="27">
        <f t="shared" si="70"/>
        <v>468.57799999999997</v>
      </c>
      <c r="M458" s="32">
        <f t="shared" si="71"/>
        <v>140104</v>
      </c>
    </row>
    <row r="459" spans="1:13" s="27" customFormat="1" ht="21" customHeight="1" x14ac:dyDescent="0.25">
      <c r="A459" s="3"/>
      <c r="B459" s="30"/>
      <c r="C459" s="102" t="s">
        <v>53</v>
      </c>
      <c r="D459" s="109"/>
      <c r="E459" s="109"/>
      <c r="F459" s="109"/>
      <c r="G459" s="110"/>
      <c r="H459" s="64"/>
      <c r="I459" s="26"/>
      <c r="L459" s="27">
        <f t="shared" si="70"/>
        <v>0</v>
      </c>
      <c r="M459" s="32">
        <f t="shared" si="71"/>
        <v>0</v>
      </c>
    </row>
    <row r="460" spans="1:13" s="27" customFormat="1" ht="21" customHeight="1" x14ac:dyDescent="0.25">
      <c r="A460" s="3"/>
      <c r="B460" s="30"/>
      <c r="C460" s="105"/>
      <c r="D460" s="111"/>
      <c r="E460" s="111"/>
      <c r="F460" s="111"/>
      <c r="G460" s="112"/>
      <c r="H460" s="29"/>
      <c r="I460" s="26"/>
      <c r="L460" s="27">
        <f t="shared" si="70"/>
        <v>0</v>
      </c>
      <c r="M460" s="32">
        <f t="shared" si="71"/>
        <v>0</v>
      </c>
    </row>
    <row r="461" spans="1:13" s="27" customFormat="1" ht="21" customHeight="1" x14ac:dyDescent="0.25">
      <c r="A461" s="3"/>
      <c r="B461" s="30">
        <v>80275</v>
      </c>
      <c r="C461" s="105" t="s">
        <v>91</v>
      </c>
      <c r="D461" s="111"/>
      <c r="E461" s="111"/>
      <c r="F461" s="111"/>
      <c r="G461" s="112"/>
      <c r="H461" s="29" t="s">
        <v>28</v>
      </c>
      <c r="I461" s="26">
        <v>5.05</v>
      </c>
      <c r="K461" s="27">
        <v>82.52</v>
      </c>
      <c r="L461" s="27">
        <f t="shared" si="70"/>
        <v>416.72599999999994</v>
      </c>
      <c r="M461" s="32">
        <f t="shared" si="71"/>
        <v>80275</v>
      </c>
    </row>
    <row r="462" spans="1:13" s="27" customFormat="1" ht="21" customHeight="1" x14ac:dyDescent="0.25">
      <c r="A462" s="3"/>
      <c r="B462" s="30"/>
      <c r="C462" s="102" t="s">
        <v>151</v>
      </c>
      <c r="D462" s="109"/>
      <c r="E462" s="109"/>
      <c r="F462" s="109"/>
      <c r="G462" s="110"/>
      <c r="H462" s="64"/>
      <c r="I462" s="26"/>
      <c r="L462" s="27">
        <f t="shared" si="70"/>
        <v>0</v>
      </c>
      <c r="M462" s="32">
        <f t="shared" si="71"/>
        <v>0</v>
      </c>
    </row>
    <row r="463" spans="1:13" s="27" customFormat="1" ht="21" customHeight="1" x14ac:dyDescent="0.25">
      <c r="A463" s="3"/>
      <c r="B463" s="30"/>
      <c r="C463" s="105"/>
      <c r="D463" s="111"/>
      <c r="E463" s="111"/>
      <c r="F463" s="111"/>
      <c r="G463" s="112"/>
      <c r="H463" s="29"/>
      <c r="I463" s="26"/>
      <c r="L463" s="27">
        <f t="shared" si="70"/>
        <v>0</v>
      </c>
      <c r="M463" s="32">
        <f t="shared" si="71"/>
        <v>0</v>
      </c>
    </row>
    <row r="464" spans="1:13" s="27" customFormat="1" ht="21" customHeight="1" x14ac:dyDescent="0.25">
      <c r="A464" s="3"/>
      <c r="B464" s="30">
        <v>70202</v>
      </c>
      <c r="C464" s="105" t="s">
        <v>78</v>
      </c>
      <c r="D464" s="106"/>
      <c r="E464" s="106"/>
      <c r="F464" s="106"/>
      <c r="G464" s="107"/>
      <c r="H464" s="29" t="s">
        <v>4</v>
      </c>
      <c r="I464" s="26">
        <v>2</v>
      </c>
      <c r="K464" s="27">
        <v>192.91</v>
      </c>
      <c r="L464" s="27">
        <f t="shared" si="70"/>
        <v>385.82</v>
      </c>
      <c r="M464" s="32">
        <f t="shared" si="71"/>
        <v>70202</v>
      </c>
    </row>
    <row r="465" spans="1:13" s="27" customFormat="1" ht="21" customHeight="1" x14ac:dyDescent="0.25">
      <c r="A465" s="3"/>
      <c r="B465" s="30"/>
      <c r="C465" s="102" t="s">
        <v>56</v>
      </c>
      <c r="D465" s="103"/>
      <c r="E465" s="103"/>
      <c r="F465" s="103"/>
      <c r="G465" s="104"/>
      <c r="H465" s="29"/>
      <c r="I465" s="26"/>
      <c r="L465" s="27">
        <f t="shared" si="70"/>
        <v>0</v>
      </c>
      <c r="M465" s="32">
        <f t="shared" si="71"/>
        <v>0</v>
      </c>
    </row>
    <row r="466" spans="1:13" s="27" customFormat="1" ht="21" customHeight="1" x14ac:dyDescent="0.25">
      <c r="A466" s="3"/>
      <c r="B466" s="30"/>
      <c r="C466" s="105"/>
      <c r="D466" s="106"/>
      <c r="E466" s="106"/>
      <c r="F466" s="106"/>
      <c r="G466" s="107"/>
      <c r="H466" s="29"/>
      <c r="I466" s="26"/>
      <c r="L466" s="27">
        <f t="shared" si="70"/>
        <v>0</v>
      </c>
      <c r="M466" s="32">
        <f t="shared" si="71"/>
        <v>0</v>
      </c>
    </row>
    <row r="467" spans="1:13" s="27" customFormat="1" ht="21" customHeight="1" x14ac:dyDescent="0.25">
      <c r="A467" s="3"/>
      <c r="B467" s="30">
        <v>118006</v>
      </c>
      <c r="C467" s="105" t="s">
        <v>84</v>
      </c>
      <c r="D467" s="106"/>
      <c r="E467" s="106"/>
      <c r="F467" s="106"/>
      <c r="G467" s="107"/>
      <c r="H467" s="29" t="s">
        <v>28</v>
      </c>
      <c r="I467" s="26">
        <v>2</v>
      </c>
      <c r="K467" s="27">
        <v>21.35</v>
      </c>
      <c r="L467" s="27">
        <f>K467*I467</f>
        <v>42.7</v>
      </c>
      <c r="M467" s="32">
        <f>B467</f>
        <v>118006</v>
      </c>
    </row>
    <row r="468" spans="1:13" s="27" customFormat="1" ht="21" customHeight="1" x14ac:dyDescent="0.25">
      <c r="A468" s="3"/>
      <c r="B468" s="30"/>
      <c r="C468" s="102" t="s">
        <v>85</v>
      </c>
      <c r="D468" s="103"/>
      <c r="E468" s="103"/>
      <c r="F468" s="103"/>
      <c r="G468" s="104"/>
      <c r="H468" s="29"/>
      <c r="I468" s="26"/>
      <c r="L468" s="27">
        <f>K468*I468</f>
        <v>0</v>
      </c>
      <c r="M468" s="32">
        <f>B468</f>
        <v>0</v>
      </c>
    </row>
    <row r="469" spans="1:13" s="27" customFormat="1" ht="21" customHeight="1" x14ac:dyDescent="0.25">
      <c r="A469" s="3"/>
      <c r="B469" s="30"/>
      <c r="C469" s="105"/>
      <c r="D469" s="106"/>
      <c r="E469" s="106"/>
      <c r="F469" s="106"/>
      <c r="G469" s="107"/>
      <c r="H469" s="29"/>
      <c r="I469" s="26"/>
      <c r="L469" s="27">
        <f>K469*I469</f>
        <v>0</v>
      </c>
      <c r="M469" s="32">
        <f>B469</f>
        <v>0</v>
      </c>
    </row>
    <row r="470" spans="1:13" s="27" customFormat="1" ht="21" customHeight="1" x14ac:dyDescent="0.25">
      <c r="A470" s="3"/>
      <c r="B470" s="30">
        <v>40141</v>
      </c>
      <c r="C470" s="105" t="s">
        <v>154</v>
      </c>
      <c r="D470" s="106"/>
      <c r="E470" s="106"/>
      <c r="F470" s="106"/>
      <c r="G470" s="107"/>
      <c r="H470" s="29" t="s">
        <v>28</v>
      </c>
      <c r="I470" s="26">
        <v>8.6999999999999993</v>
      </c>
      <c r="K470" s="27">
        <v>50.51</v>
      </c>
      <c r="L470" s="27">
        <f t="shared" ref="L470:L478" si="72">K470*I470</f>
        <v>439.43699999999995</v>
      </c>
      <c r="M470" s="32">
        <f t="shared" ref="M470:M478" si="73">B470</f>
        <v>40141</v>
      </c>
    </row>
    <row r="471" spans="1:13" s="27" customFormat="1" ht="21" customHeight="1" x14ac:dyDescent="0.25">
      <c r="A471" s="3"/>
      <c r="B471" s="30"/>
      <c r="C471" s="102" t="s">
        <v>155</v>
      </c>
      <c r="D471" s="103"/>
      <c r="E471" s="103"/>
      <c r="F471" s="103"/>
      <c r="G471" s="104"/>
      <c r="H471" s="29"/>
      <c r="I471" s="26"/>
      <c r="L471" s="27">
        <f t="shared" si="72"/>
        <v>0</v>
      </c>
      <c r="M471" s="32">
        <f t="shared" si="73"/>
        <v>0</v>
      </c>
    </row>
    <row r="472" spans="1:13" s="27" customFormat="1" ht="21" customHeight="1" x14ac:dyDescent="0.25">
      <c r="A472" s="3"/>
      <c r="B472" s="30"/>
      <c r="C472" s="105"/>
      <c r="D472" s="106"/>
      <c r="E472" s="106"/>
      <c r="F472" s="106"/>
      <c r="G472" s="107"/>
      <c r="H472" s="29"/>
      <c r="I472" s="26"/>
      <c r="L472" s="27">
        <f t="shared" si="72"/>
        <v>0</v>
      </c>
      <c r="M472" s="32">
        <f t="shared" si="73"/>
        <v>0</v>
      </c>
    </row>
    <row r="473" spans="1:13" s="27" customFormat="1" ht="21" customHeight="1" x14ac:dyDescent="0.25">
      <c r="A473" s="3"/>
      <c r="B473" s="30">
        <v>110201</v>
      </c>
      <c r="C473" s="105" t="s">
        <v>156</v>
      </c>
      <c r="D473" s="106"/>
      <c r="E473" s="106"/>
      <c r="F473" s="106"/>
      <c r="G473" s="107"/>
      <c r="H473" s="29" t="s">
        <v>28</v>
      </c>
      <c r="I473" s="26">
        <v>17.399999999999999</v>
      </c>
      <c r="K473" s="27">
        <v>5.56</v>
      </c>
      <c r="L473" s="27">
        <f t="shared" si="72"/>
        <v>96.743999999999986</v>
      </c>
      <c r="M473" s="32">
        <f t="shared" si="73"/>
        <v>110201</v>
      </c>
    </row>
    <row r="474" spans="1:13" s="27" customFormat="1" ht="21" customHeight="1" x14ac:dyDescent="0.25">
      <c r="A474" s="3"/>
      <c r="B474" s="30"/>
      <c r="C474" s="102" t="s">
        <v>158</v>
      </c>
      <c r="D474" s="103"/>
      <c r="E474" s="103"/>
      <c r="F474" s="103"/>
      <c r="G474" s="104"/>
      <c r="H474" s="29"/>
      <c r="I474" s="26"/>
      <c r="L474" s="27">
        <f t="shared" si="72"/>
        <v>0</v>
      </c>
      <c r="M474" s="32">
        <f t="shared" si="73"/>
        <v>0</v>
      </c>
    </row>
    <row r="475" spans="1:13" s="27" customFormat="1" ht="21" customHeight="1" x14ac:dyDescent="0.25">
      <c r="A475" s="3"/>
      <c r="B475" s="30"/>
      <c r="C475" s="105"/>
      <c r="D475" s="106"/>
      <c r="E475" s="106"/>
      <c r="F475" s="106"/>
      <c r="G475" s="107"/>
      <c r="H475" s="29"/>
      <c r="I475" s="26"/>
      <c r="L475" s="27">
        <f t="shared" si="72"/>
        <v>0</v>
      </c>
      <c r="M475" s="32">
        <f t="shared" si="73"/>
        <v>0</v>
      </c>
    </row>
    <row r="476" spans="1:13" s="27" customFormat="1" ht="21" customHeight="1" x14ac:dyDescent="0.25">
      <c r="A476" s="3"/>
      <c r="B476" s="30">
        <v>110209</v>
      </c>
      <c r="C476" s="105" t="s">
        <v>157</v>
      </c>
      <c r="D476" s="106"/>
      <c r="E476" s="106"/>
      <c r="F476" s="106"/>
      <c r="G476" s="107"/>
      <c r="H476" s="29" t="s">
        <v>28</v>
      </c>
      <c r="I476" s="26">
        <v>17.399999999999999</v>
      </c>
      <c r="K476" s="27">
        <v>28.33</v>
      </c>
      <c r="L476" s="27">
        <f t="shared" si="72"/>
        <v>492.94199999999995</v>
      </c>
      <c r="M476" s="32">
        <f t="shared" si="73"/>
        <v>110209</v>
      </c>
    </row>
    <row r="477" spans="1:13" s="27" customFormat="1" ht="21" customHeight="1" x14ac:dyDescent="0.25">
      <c r="A477" s="3"/>
      <c r="B477" s="30"/>
      <c r="C477" s="102" t="s">
        <v>158</v>
      </c>
      <c r="D477" s="103"/>
      <c r="E477" s="103"/>
      <c r="F477" s="103"/>
      <c r="G477" s="104"/>
      <c r="H477" s="29"/>
      <c r="I477" s="26"/>
      <c r="L477" s="27">
        <f t="shared" si="72"/>
        <v>0</v>
      </c>
      <c r="M477" s="32">
        <f t="shared" si="73"/>
        <v>0</v>
      </c>
    </row>
    <row r="478" spans="1:13" s="27" customFormat="1" ht="21" customHeight="1" x14ac:dyDescent="0.25">
      <c r="A478" s="3"/>
      <c r="B478" s="30"/>
      <c r="C478" s="105"/>
      <c r="D478" s="106"/>
      <c r="E478" s="106"/>
      <c r="F478" s="106"/>
      <c r="G478" s="107"/>
      <c r="H478" s="29"/>
      <c r="I478" s="26"/>
      <c r="L478" s="27">
        <f t="shared" si="72"/>
        <v>0</v>
      </c>
      <c r="M478" s="32">
        <f t="shared" si="73"/>
        <v>0</v>
      </c>
    </row>
    <row r="479" spans="1:13" s="27" customFormat="1" ht="21" customHeight="1" x14ac:dyDescent="0.25">
      <c r="A479" s="3"/>
      <c r="B479" s="30">
        <v>158001</v>
      </c>
      <c r="C479" s="105" t="s">
        <v>34</v>
      </c>
      <c r="D479" s="106"/>
      <c r="E479" s="106"/>
      <c r="F479" s="106"/>
      <c r="G479" s="107"/>
      <c r="H479" s="29" t="s">
        <v>28</v>
      </c>
      <c r="I479" s="26">
        <v>13.25</v>
      </c>
      <c r="K479" s="27">
        <v>12.83</v>
      </c>
      <c r="L479" s="27">
        <f t="shared" ref="L479:L490" si="74">K479*I479</f>
        <v>169.9975</v>
      </c>
      <c r="M479" s="32">
        <f t="shared" ref="M479:M490" si="75">B479</f>
        <v>158001</v>
      </c>
    </row>
    <row r="480" spans="1:13" s="27" customFormat="1" ht="21" customHeight="1" x14ac:dyDescent="0.25">
      <c r="A480" s="3"/>
      <c r="B480" s="30"/>
      <c r="C480" s="102" t="s">
        <v>159</v>
      </c>
      <c r="D480" s="103"/>
      <c r="E480" s="103"/>
      <c r="F480" s="103"/>
      <c r="G480" s="104"/>
      <c r="H480" s="29"/>
      <c r="I480" s="26"/>
      <c r="L480" s="27">
        <f t="shared" si="74"/>
        <v>0</v>
      </c>
      <c r="M480" s="32">
        <f t="shared" si="75"/>
        <v>0</v>
      </c>
    </row>
    <row r="481" spans="1:13" s="27" customFormat="1" ht="21" customHeight="1" x14ac:dyDescent="0.25">
      <c r="A481" s="3"/>
      <c r="B481" s="30"/>
      <c r="C481" s="105"/>
      <c r="D481" s="106"/>
      <c r="E481" s="106"/>
      <c r="F481" s="106"/>
      <c r="G481" s="107"/>
      <c r="H481" s="29"/>
      <c r="I481" s="26"/>
      <c r="L481" s="27">
        <f t="shared" si="74"/>
        <v>0</v>
      </c>
      <c r="M481" s="32">
        <f t="shared" si="75"/>
        <v>0</v>
      </c>
    </row>
    <row r="482" spans="1:13" s="27" customFormat="1" ht="21" customHeight="1" x14ac:dyDescent="0.25">
      <c r="A482" s="3"/>
      <c r="B482" s="30">
        <v>158005</v>
      </c>
      <c r="C482" s="105" t="s">
        <v>73</v>
      </c>
      <c r="D482" s="106"/>
      <c r="E482" s="106"/>
      <c r="F482" s="106"/>
      <c r="G482" s="107"/>
      <c r="H482" s="29" t="s">
        <v>28</v>
      </c>
      <c r="I482" s="26">
        <v>36.25</v>
      </c>
      <c r="K482" s="27">
        <v>13.74</v>
      </c>
      <c r="L482" s="27">
        <f t="shared" si="74"/>
        <v>498.07499999999999</v>
      </c>
      <c r="M482" s="32">
        <f t="shared" si="75"/>
        <v>158005</v>
      </c>
    </row>
    <row r="483" spans="1:13" s="27" customFormat="1" ht="21" customHeight="1" x14ac:dyDescent="0.25">
      <c r="A483" s="3"/>
      <c r="B483" s="30"/>
      <c r="C483" s="102" t="s">
        <v>160</v>
      </c>
      <c r="D483" s="103"/>
      <c r="E483" s="103"/>
      <c r="F483" s="103"/>
      <c r="G483" s="104"/>
      <c r="H483" s="29"/>
      <c r="I483" s="26"/>
      <c r="L483" s="27">
        <f t="shared" si="74"/>
        <v>0</v>
      </c>
      <c r="M483" s="32">
        <f t="shared" si="75"/>
        <v>0</v>
      </c>
    </row>
    <row r="484" spans="1:13" s="27" customFormat="1" ht="21" customHeight="1" x14ac:dyDescent="0.25">
      <c r="A484" s="3"/>
      <c r="B484" s="30"/>
      <c r="C484" s="105"/>
      <c r="D484" s="106"/>
      <c r="E484" s="106"/>
      <c r="F484" s="106"/>
      <c r="G484" s="107"/>
      <c r="H484" s="29"/>
      <c r="I484" s="26"/>
      <c r="L484" s="27">
        <f t="shared" si="74"/>
        <v>0</v>
      </c>
      <c r="M484" s="32">
        <f t="shared" si="75"/>
        <v>0</v>
      </c>
    </row>
    <row r="485" spans="1:13" s="27" customFormat="1" ht="21" customHeight="1" x14ac:dyDescent="0.25">
      <c r="A485" s="3"/>
      <c r="B485" s="30">
        <v>150123</v>
      </c>
      <c r="C485" s="105" t="s">
        <v>74</v>
      </c>
      <c r="D485" s="106"/>
      <c r="E485" s="106"/>
      <c r="F485" s="106"/>
      <c r="G485" s="107"/>
      <c r="H485" s="29" t="s">
        <v>28</v>
      </c>
      <c r="I485" s="26">
        <v>22.45</v>
      </c>
      <c r="K485" s="27">
        <v>17.760000000000002</v>
      </c>
      <c r="L485" s="27">
        <f t="shared" si="74"/>
        <v>398.71200000000005</v>
      </c>
      <c r="M485" s="32">
        <f t="shared" si="75"/>
        <v>150123</v>
      </c>
    </row>
    <row r="486" spans="1:13" s="27" customFormat="1" ht="21" customHeight="1" x14ac:dyDescent="0.25">
      <c r="A486" s="3"/>
      <c r="B486" s="30"/>
      <c r="C486" s="102" t="s">
        <v>161</v>
      </c>
      <c r="D486" s="103"/>
      <c r="E486" s="103"/>
      <c r="F486" s="103"/>
      <c r="G486" s="104"/>
      <c r="H486" s="29"/>
      <c r="I486" s="26"/>
      <c r="L486" s="27">
        <f t="shared" si="74"/>
        <v>0</v>
      </c>
      <c r="M486" s="32">
        <f t="shared" si="75"/>
        <v>0</v>
      </c>
    </row>
    <row r="487" spans="1:13" s="27" customFormat="1" ht="21" customHeight="1" x14ac:dyDescent="0.25">
      <c r="A487" s="3"/>
      <c r="B487" s="30"/>
      <c r="C487" s="105"/>
      <c r="D487" s="106"/>
      <c r="E487" s="106"/>
      <c r="F487" s="106"/>
      <c r="G487" s="107"/>
      <c r="H487" s="29"/>
      <c r="I487" s="26"/>
      <c r="L487" s="27">
        <f>K487*I487</f>
        <v>0</v>
      </c>
      <c r="M487" s="32">
        <f>B487</f>
        <v>0</v>
      </c>
    </row>
    <row r="488" spans="1:13" s="27" customFormat="1" ht="21" customHeight="1" x14ac:dyDescent="0.25">
      <c r="A488" s="3"/>
      <c r="B488" s="30">
        <v>150310</v>
      </c>
      <c r="C488" s="105" t="s">
        <v>100</v>
      </c>
      <c r="D488" s="106"/>
      <c r="E488" s="106"/>
      <c r="F488" s="106"/>
      <c r="G488" s="107"/>
      <c r="H488" s="29" t="s">
        <v>28</v>
      </c>
      <c r="I488" s="26">
        <v>3.8</v>
      </c>
      <c r="K488" s="27">
        <v>39.090000000000003</v>
      </c>
      <c r="L488" s="27">
        <f t="shared" si="74"/>
        <v>148.542</v>
      </c>
      <c r="M488" s="32">
        <f t="shared" si="75"/>
        <v>150310</v>
      </c>
    </row>
    <row r="489" spans="1:13" s="27" customFormat="1" ht="21" customHeight="1" x14ac:dyDescent="0.25">
      <c r="A489" s="3"/>
      <c r="B489" s="30"/>
      <c r="C489" s="102" t="s">
        <v>53</v>
      </c>
      <c r="D489" s="109"/>
      <c r="E489" s="109"/>
      <c r="F489" s="109"/>
      <c r="G489" s="110"/>
      <c r="H489" s="29"/>
      <c r="I489" s="26"/>
      <c r="L489" s="27">
        <f t="shared" si="74"/>
        <v>0</v>
      </c>
      <c r="M489" s="32">
        <f t="shared" si="75"/>
        <v>0</v>
      </c>
    </row>
    <row r="490" spans="1:13" s="27" customFormat="1" ht="21" customHeight="1" x14ac:dyDescent="0.25">
      <c r="A490" s="3"/>
      <c r="B490" s="30"/>
      <c r="C490" s="102"/>
      <c r="D490" s="109"/>
      <c r="E490" s="109"/>
      <c r="F490" s="109"/>
      <c r="G490" s="110"/>
      <c r="H490" s="29"/>
      <c r="I490" s="26"/>
      <c r="L490" s="27">
        <f t="shared" si="74"/>
        <v>0</v>
      </c>
      <c r="M490" s="32">
        <f t="shared" si="75"/>
        <v>0</v>
      </c>
    </row>
    <row r="491" spans="1:13" s="27" customFormat="1" ht="21" customHeight="1" x14ac:dyDescent="0.25">
      <c r="B491" s="30"/>
      <c r="C491" s="108" t="s">
        <v>162</v>
      </c>
      <c r="D491" s="93"/>
      <c r="E491" s="93"/>
      <c r="F491" s="93"/>
      <c r="G491" s="94"/>
      <c r="H491" s="29"/>
      <c r="I491" s="26"/>
      <c r="L491" s="27">
        <f t="shared" ref="L491:L510" si="76">K491*I491</f>
        <v>0</v>
      </c>
      <c r="M491" s="32">
        <f t="shared" ref="M491:M510" si="77">B491</f>
        <v>0</v>
      </c>
    </row>
    <row r="492" spans="1:13" s="27" customFormat="1" ht="21" customHeight="1" x14ac:dyDescent="0.25">
      <c r="A492" s="3"/>
      <c r="B492" s="30">
        <v>135005</v>
      </c>
      <c r="C492" s="105" t="s">
        <v>30</v>
      </c>
      <c r="D492" s="106"/>
      <c r="E492" s="106"/>
      <c r="F492" s="106"/>
      <c r="G492" s="107"/>
      <c r="H492" s="29" t="s">
        <v>28</v>
      </c>
      <c r="I492" s="26">
        <v>8.65</v>
      </c>
      <c r="K492" s="27">
        <v>26.2</v>
      </c>
      <c r="L492" s="27">
        <f t="shared" si="76"/>
        <v>226.63</v>
      </c>
      <c r="M492" s="32">
        <f t="shared" si="77"/>
        <v>135005</v>
      </c>
    </row>
    <row r="493" spans="1:13" s="27" customFormat="1" ht="21" customHeight="1" x14ac:dyDescent="0.25">
      <c r="A493" s="3"/>
      <c r="B493" s="30"/>
      <c r="C493" s="102" t="s">
        <v>163</v>
      </c>
      <c r="D493" s="103"/>
      <c r="E493" s="103"/>
      <c r="F493" s="103"/>
      <c r="G493" s="104"/>
      <c r="H493" s="29"/>
      <c r="I493" s="26"/>
      <c r="L493" s="27">
        <f t="shared" si="76"/>
        <v>0</v>
      </c>
      <c r="M493" s="32">
        <f t="shared" si="77"/>
        <v>0</v>
      </c>
    </row>
    <row r="494" spans="1:13" s="27" customFormat="1" ht="21" customHeight="1" x14ac:dyDescent="0.25">
      <c r="A494" s="3"/>
      <c r="B494" s="30"/>
      <c r="C494" s="105"/>
      <c r="D494" s="106"/>
      <c r="E494" s="106"/>
      <c r="F494" s="106"/>
      <c r="G494" s="107"/>
      <c r="H494" s="29"/>
      <c r="I494" s="26"/>
      <c r="L494" s="27">
        <f t="shared" si="76"/>
        <v>0</v>
      </c>
      <c r="M494" s="32">
        <f t="shared" si="77"/>
        <v>0</v>
      </c>
    </row>
    <row r="495" spans="1:13" s="27" customFormat="1" ht="21" customHeight="1" x14ac:dyDescent="0.25">
      <c r="A495" s="3"/>
      <c r="B495" s="30">
        <v>115003</v>
      </c>
      <c r="C495" s="105" t="s">
        <v>82</v>
      </c>
      <c r="D495" s="106"/>
      <c r="E495" s="106"/>
      <c r="F495" s="106"/>
      <c r="G495" s="107"/>
      <c r="H495" s="29" t="s">
        <v>28</v>
      </c>
      <c r="I495" s="26">
        <v>2</v>
      </c>
      <c r="K495" s="27">
        <v>6.99</v>
      </c>
      <c r="L495" s="27">
        <f t="shared" si="76"/>
        <v>13.98</v>
      </c>
      <c r="M495" s="32">
        <f t="shared" si="77"/>
        <v>115003</v>
      </c>
    </row>
    <row r="496" spans="1:13" s="27" customFormat="1" ht="21" customHeight="1" x14ac:dyDescent="0.25">
      <c r="A496" s="3"/>
      <c r="B496" s="30"/>
      <c r="C496" s="102" t="s">
        <v>83</v>
      </c>
      <c r="D496" s="103"/>
      <c r="E496" s="103"/>
      <c r="F496" s="103"/>
      <c r="G496" s="104"/>
      <c r="H496" s="29"/>
      <c r="I496" s="26"/>
      <c r="L496" s="27">
        <f t="shared" si="76"/>
        <v>0</v>
      </c>
      <c r="M496" s="32">
        <f t="shared" si="77"/>
        <v>0</v>
      </c>
    </row>
    <row r="497" spans="1:13" s="27" customFormat="1" ht="21" customHeight="1" x14ac:dyDescent="0.25">
      <c r="A497" s="3"/>
      <c r="B497" s="30"/>
      <c r="C497" s="105"/>
      <c r="D497" s="106"/>
      <c r="E497" s="106"/>
      <c r="F497" s="106"/>
      <c r="G497" s="107"/>
      <c r="H497" s="29"/>
      <c r="I497" s="26"/>
      <c r="L497" s="27">
        <f t="shared" si="76"/>
        <v>0</v>
      </c>
      <c r="M497" s="32">
        <f t="shared" si="77"/>
        <v>0</v>
      </c>
    </row>
    <row r="498" spans="1:13" s="27" customFormat="1" ht="21" customHeight="1" x14ac:dyDescent="0.25">
      <c r="A498" s="3"/>
      <c r="B498" s="30">
        <v>10107</v>
      </c>
      <c r="C498" s="105" t="s">
        <v>32</v>
      </c>
      <c r="D498" s="106"/>
      <c r="E498" s="106"/>
      <c r="F498" s="106"/>
      <c r="G498" s="107"/>
      <c r="H498" s="29" t="s">
        <v>27</v>
      </c>
      <c r="I498" s="26">
        <f>SUM(J499:J501)</f>
        <v>0.46735000000000004</v>
      </c>
      <c r="K498" s="27">
        <v>80.22</v>
      </c>
      <c r="L498" s="27">
        <f t="shared" si="76"/>
        <v>37.490817</v>
      </c>
      <c r="M498" s="32">
        <f t="shared" si="77"/>
        <v>10107</v>
      </c>
    </row>
    <row r="499" spans="1:13" s="27" customFormat="1" ht="21" customHeight="1" x14ac:dyDescent="0.25">
      <c r="A499" s="3"/>
      <c r="B499" s="30"/>
      <c r="C499" s="102" t="s">
        <v>164</v>
      </c>
      <c r="D499" s="103"/>
      <c r="E499" s="103"/>
      <c r="F499" s="103"/>
      <c r="G499" s="104"/>
      <c r="H499" s="29"/>
      <c r="I499" s="26"/>
      <c r="J499" s="27">
        <f>I492*0.03*1.3</f>
        <v>0.33735000000000004</v>
      </c>
      <c r="L499" s="27">
        <f t="shared" si="76"/>
        <v>0</v>
      </c>
      <c r="M499" s="32">
        <f t="shared" si="77"/>
        <v>0</v>
      </c>
    </row>
    <row r="500" spans="1:13" s="27" customFormat="1" ht="21" customHeight="1" x14ac:dyDescent="0.25">
      <c r="A500" s="3"/>
      <c r="B500" s="30"/>
      <c r="C500" s="102" t="s">
        <v>90</v>
      </c>
      <c r="D500" s="103"/>
      <c r="E500" s="103"/>
      <c r="F500" s="103"/>
      <c r="G500" s="104"/>
      <c r="H500" s="29"/>
      <c r="I500" s="26"/>
      <c r="J500" s="27">
        <f>I495*0.05*1.3</f>
        <v>0.13</v>
      </c>
      <c r="L500" s="27">
        <f t="shared" si="76"/>
        <v>0</v>
      </c>
      <c r="M500" s="32">
        <f t="shared" si="77"/>
        <v>0</v>
      </c>
    </row>
    <row r="501" spans="1:13" s="27" customFormat="1" ht="21" customHeight="1" x14ac:dyDescent="0.25">
      <c r="A501" s="3"/>
      <c r="B501" s="30"/>
      <c r="C501" s="105"/>
      <c r="D501" s="106"/>
      <c r="E501" s="106"/>
      <c r="F501" s="106"/>
      <c r="G501" s="107"/>
      <c r="H501" s="29"/>
      <c r="I501" s="26"/>
      <c r="L501" s="27">
        <f t="shared" si="76"/>
        <v>0</v>
      </c>
      <c r="M501" s="32">
        <f t="shared" si="77"/>
        <v>0</v>
      </c>
    </row>
    <row r="502" spans="1:13" s="27" customFormat="1" ht="21" customHeight="1" x14ac:dyDescent="0.25">
      <c r="A502" s="3"/>
      <c r="B502" s="30">
        <v>50140</v>
      </c>
      <c r="C502" s="105" t="s">
        <v>68</v>
      </c>
      <c r="D502" s="106"/>
      <c r="E502" s="106"/>
      <c r="F502" s="106"/>
      <c r="G502" s="107"/>
      <c r="H502" s="29" t="s">
        <v>28</v>
      </c>
      <c r="I502" s="26">
        <v>8.65</v>
      </c>
      <c r="K502" s="27">
        <v>28.71</v>
      </c>
      <c r="L502" s="27">
        <f t="shared" si="76"/>
        <v>248.34150000000002</v>
      </c>
      <c r="M502" s="32">
        <f t="shared" si="77"/>
        <v>50140</v>
      </c>
    </row>
    <row r="503" spans="1:13" s="27" customFormat="1" ht="21" customHeight="1" x14ac:dyDescent="0.25">
      <c r="A503" s="3"/>
      <c r="B503" s="30"/>
      <c r="C503" s="102" t="s">
        <v>163</v>
      </c>
      <c r="D503" s="103"/>
      <c r="E503" s="103"/>
      <c r="F503" s="103"/>
      <c r="G503" s="104"/>
      <c r="H503" s="29"/>
      <c r="I503" s="26"/>
      <c r="L503" s="27">
        <f t="shared" si="76"/>
        <v>0</v>
      </c>
      <c r="M503" s="32">
        <f t="shared" si="77"/>
        <v>0</v>
      </c>
    </row>
    <row r="504" spans="1:13" s="27" customFormat="1" ht="21" customHeight="1" x14ac:dyDescent="0.25">
      <c r="A504" s="3"/>
      <c r="B504" s="30"/>
      <c r="C504" s="105"/>
      <c r="D504" s="106"/>
      <c r="E504" s="106"/>
      <c r="F504" s="106"/>
      <c r="G504" s="107"/>
      <c r="H504" s="29"/>
      <c r="I504" s="26"/>
      <c r="L504" s="27">
        <f t="shared" si="76"/>
        <v>0</v>
      </c>
      <c r="M504" s="32">
        <f t="shared" si="77"/>
        <v>0</v>
      </c>
    </row>
    <row r="505" spans="1:13" s="27" customFormat="1" ht="21" customHeight="1" x14ac:dyDescent="0.25">
      <c r="A505" s="3"/>
      <c r="B505" s="30">
        <v>130242</v>
      </c>
      <c r="C505" s="105" t="s">
        <v>70</v>
      </c>
      <c r="D505" s="106"/>
      <c r="E505" s="106"/>
      <c r="F505" s="106"/>
      <c r="G505" s="107"/>
      <c r="H505" s="29" t="s">
        <v>28</v>
      </c>
      <c r="I505" s="26">
        <v>8.65</v>
      </c>
      <c r="K505" s="27">
        <v>53.39</v>
      </c>
      <c r="L505" s="27">
        <f t="shared" si="76"/>
        <v>461.82350000000002</v>
      </c>
      <c r="M505" s="32">
        <f t="shared" si="77"/>
        <v>130242</v>
      </c>
    </row>
    <row r="506" spans="1:13" s="27" customFormat="1" ht="21" customHeight="1" x14ac:dyDescent="0.25">
      <c r="A506" s="3"/>
      <c r="B506" s="30"/>
      <c r="C506" s="102" t="s">
        <v>163</v>
      </c>
      <c r="D506" s="103"/>
      <c r="E506" s="103"/>
      <c r="F506" s="103"/>
      <c r="G506" s="104"/>
      <c r="H506" s="29"/>
      <c r="I506" s="26"/>
      <c r="L506" s="27">
        <f t="shared" si="76"/>
        <v>0</v>
      </c>
      <c r="M506" s="32">
        <f t="shared" si="77"/>
        <v>0</v>
      </c>
    </row>
    <row r="507" spans="1:13" s="27" customFormat="1" ht="21" customHeight="1" x14ac:dyDescent="0.25">
      <c r="A507" s="3"/>
      <c r="B507" s="30"/>
      <c r="C507" s="105"/>
      <c r="D507" s="106"/>
      <c r="E507" s="106"/>
      <c r="F507" s="106"/>
      <c r="G507" s="107"/>
      <c r="H507" s="29"/>
      <c r="I507" s="26"/>
      <c r="L507" s="27">
        <f t="shared" si="76"/>
        <v>0</v>
      </c>
      <c r="M507" s="32">
        <f t="shared" si="77"/>
        <v>0</v>
      </c>
    </row>
    <row r="508" spans="1:13" s="27" customFormat="1" ht="21" customHeight="1" x14ac:dyDescent="0.25">
      <c r="A508" s="3"/>
      <c r="B508" s="30">
        <v>118006</v>
      </c>
      <c r="C508" s="105" t="s">
        <v>84</v>
      </c>
      <c r="D508" s="106"/>
      <c r="E508" s="106"/>
      <c r="F508" s="106"/>
      <c r="G508" s="107"/>
      <c r="H508" s="29" t="s">
        <v>28</v>
      </c>
      <c r="I508" s="26">
        <v>2</v>
      </c>
      <c r="K508" s="27">
        <v>21.35</v>
      </c>
      <c r="L508" s="27">
        <f t="shared" si="76"/>
        <v>42.7</v>
      </c>
      <c r="M508" s="32">
        <f t="shared" si="77"/>
        <v>118006</v>
      </c>
    </row>
    <row r="509" spans="1:13" s="27" customFormat="1" ht="21" customHeight="1" x14ac:dyDescent="0.25">
      <c r="A509" s="3"/>
      <c r="B509" s="30"/>
      <c r="C509" s="102" t="s">
        <v>85</v>
      </c>
      <c r="D509" s="103"/>
      <c r="E509" s="103"/>
      <c r="F509" s="103"/>
      <c r="G509" s="104"/>
      <c r="H509" s="29"/>
      <c r="I509" s="26"/>
      <c r="L509" s="27">
        <f t="shared" si="76"/>
        <v>0</v>
      </c>
      <c r="M509" s="32">
        <f t="shared" si="77"/>
        <v>0</v>
      </c>
    </row>
    <row r="510" spans="1:13" s="27" customFormat="1" ht="21" customHeight="1" x14ac:dyDescent="0.25">
      <c r="A510" s="3"/>
      <c r="B510" s="30"/>
      <c r="C510" s="105"/>
      <c r="D510" s="106"/>
      <c r="E510" s="106"/>
      <c r="F510" s="106"/>
      <c r="G510" s="107"/>
      <c r="H510" s="29"/>
      <c r="I510" s="26"/>
      <c r="L510" s="27">
        <f t="shared" si="76"/>
        <v>0</v>
      </c>
      <c r="M510" s="32">
        <f t="shared" si="77"/>
        <v>0</v>
      </c>
    </row>
    <row r="511" spans="1:13" s="27" customFormat="1" ht="21" customHeight="1" x14ac:dyDescent="0.25">
      <c r="A511" s="3"/>
      <c r="B511" s="30">
        <v>158001</v>
      </c>
      <c r="C511" s="105" t="s">
        <v>34</v>
      </c>
      <c r="D511" s="106"/>
      <c r="E511" s="106"/>
      <c r="F511" s="106"/>
      <c r="G511" s="107"/>
      <c r="H511" s="29" t="s">
        <v>28</v>
      </c>
      <c r="I511" s="26">
        <v>8.65</v>
      </c>
      <c r="K511" s="27">
        <v>12.83</v>
      </c>
      <c r="L511" s="27">
        <f t="shared" ref="L511:L518" si="78">K511*I511</f>
        <v>110.9795</v>
      </c>
      <c r="M511" s="32">
        <f t="shared" ref="M511:M518" si="79">B511</f>
        <v>158001</v>
      </c>
    </row>
    <row r="512" spans="1:13" s="27" customFormat="1" ht="21" customHeight="1" x14ac:dyDescent="0.25">
      <c r="A512" s="3"/>
      <c r="B512" s="30"/>
      <c r="C512" s="102" t="s">
        <v>165</v>
      </c>
      <c r="D512" s="103"/>
      <c r="E512" s="103"/>
      <c r="F512" s="103"/>
      <c r="G512" s="104"/>
      <c r="H512" s="29"/>
      <c r="I512" s="26"/>
      <c r="L512" s="27">
        <f t="shared" si="78"/>
        <v>0</v>
      </c>
      <c r="M512" s="32">
        <f t="shared" si="79"/>
        <v>0</v>
      </c>
    </row>
    <row r="513" spans="1:13" s="27" customFormat="1" ht="21" customHeight="1" x14ac:dyDescent="0.25">
      <c r="A513" s="3"/>
      <c r="B513" s="30"/>
      <c r="C513" s="105"/>
      <c r="D513" s="106"/>
      <c r="E513" s="106"/>
      <c r="F513" s="106"/>
      <c r="G513" s="107"/>
      <c r="H513" s="29"/>
      <c r="I513" s="26"/>
      <c r="L513" s="27">
        <f t="shared" si="78"/>
        <v>0</v>
      </c>
      <c r="M513" s="32">
        <f t="shared" si="79"/>
        <v>0</v>
      </c>
    </row>
    <row r="514" spans="1:13" s="27" customFormat="1" ht="21" customHeight="1" x14ac:dyDescent="0.25">
      <c r="A514" s="3"/>
      <c r="B514" s="30">
        <v>158005</v>
      </c>
      <c r="C514" s="105" t="s">
        <v>73</v>
      </c>
      <c r="D514" s="106"/>
      <c r="E514" s="106"/>
      <c r="F514" s="106"/>
      <c r="G514" s="107"/>
      <c r="H514" s="29" t="s">
        <v>28</v>
      </c>
      <c r="I514" s="26">
        <v>24.5</v>
      </c>
      <c r="K514" s="27">
        <v>13.74</v>
      </c>
      <c r="L514" s="27">
        <f t="shared" si="78"/>
        <v>336.63</v>
      </c>
      <c r="M514" s="32">
        <f t="shared" si="79"/>
        <v>158005</v>
      </c>
    </row>
    <row r="515" spans="1:13" s="27" customFormat="1" ht="21" customHeight="1" x14ac:dyDescent="0.25">
      <c r="A515" s="3"/>
      <c r="B515" s="30"/>
      <c r="C515" s="102" t="s">
        <v>166</v>
      </c>
      <c r="D515" s="103"/>
      <c r="E515" s="103"/>
      <c r="F515" s="103"/>
      <c r="G515" s="104"/>
      <c r="H515" s="29"/>
      <c r="I515" s="26"/>
      <c r="L515" s="27">
        <f t="shared" si="78"/>
        <v>0</v>
      </c>
      <c r="M515" s="32">
        <f t="shared" si="79"/>
        <v>0</v>
      </c>
    </row>
    <row r="516" spans="1:13" s="27" customFormat="1" ht="21" customHeight="1" x14ac:dyDescent="0.25">
      <c r="A516" s="3"/>
      <c r="B516" s="30"/>
      <c r="C516" s="105"/>
      <c r="D516" s="106"/>
      <c r="E516" s="106"/>
      <c r="F516" s="106"/>
      <c r="G516" s="107"/>
      <c r="H516" s="29"/>
      <c r="I516" s="26"/>
      <c r="L516" s="27">
        <f t="shared" si="78"/>
        <v>0</v>
      </c>
      <c r="M516" s="32">
        <f t="shared" si="79"/>
        <v>0</v>
      </c>
    </row>
    <row r="517" spans="1:13" s="27" customFormat="1" ht="21" customHeight="1" x14ac:dyDescent="0.25">
      <c r="A517" s="3"/>
      <c r="B517" s="30">
        <v>150123</v>
      </c>
      <c r="C517" s="105" t="s">
        <v>74</v>
      </c>
      <c r="D517" s="106"/>
      <c r="E517" s="106"/>
      <c r="F517" s="106"/>
      <c r="G517" s="107"/>
      <c r="H517" s="29" t="s">
        <v>28</v>
      </c>
      <c r="I517" s="26">
        <v>14.2</v>
      </c>
      <c r="K517" s="27">
        <v>17.760000000000002</v>
      </c>
      <c r="L517" s="27">
        <f t="shared" si="78"/>
        <v>252.19200000000001</v>
      </c>
      <c r="M517" s="32">
        <f t="shared" si="79"/>
        <v>150123</v>
      </c>
    </row>
    <row r="518" spans="1:13" s="27" customFormat="1" ht="21" customHeight="1" x14ac:dyDescent="0.25">
      <c r="A518" s="3"/>
      <c r="B518" s="30"/>
      <c r="C518" s="102" t="s">
        <v>167</v>
      </c>
      <c r="D518" s="103"/>
      <c r="E518" s="103"/>
      <c r="F518" s="103"/>
      <c r="G518" s="104"/>
      <c r="H518" s="29"/>
      <c r="I518" s="26"/>
      <c r="L518" s="27">
        <f t="shared" si="78"/>
        <v>0</v>
      </c>
      <c r="M518" s="32">
        <f t="shared" si="79"/>
        <v>0</v>
      </c>
    </row>
    <row r="519" spans="1:13" s="27" customFormat="1" ht="21" customHeight="1" x14ac:dyDescent="0.25">
      <c r="A519" s="3"/>
      <c r="B519" s="30"/>
      <c r="C519" s="105"/>
      <c r="D519" s="106"/>
      <c r="E519" s="106"/>
      <c r="F519" s="106"/>
      <c r="G519" s="107"/>
      <c r="H519" s="29"/>
      <c r="I519" s="26"/>
      <c r="L519" s="27">
        <f t="shared" ref="L519:L527" si="80">K519*I519</f>
        <v>0</v>
      </c>
      <c r="M519" s="32">
        <f t="shared" ref="M519:M527" si="81">B519</f>
        <v>0</v>
      </c>
    </row>
    <row r="520" spans="1:13" s="27" customFormat="1" ht="21" customHeight="1" x14ac:dyDescent="0.25">
      <c r="A520" s="3"/>
      <c r="B520" s="30">
        <v>158034</v>
      </c>
      <c r="C520" s="105" t="s">
        <v>42</v>
      </c>
      <c r="D520" s="106"/>
      <c r="E520" s="106"/>
      <c r="F520" s="106"/>
      <c r="G520" s="107"/>
      <c r="H520" s="29" t="s">
        <v>28</v>
      </c>
      <c r="I520" s="26">
        <v>1.5</v>
      </c>
      <c r="K520" s="27">
        <v>22.91</v>
      </c>
      <c r="L520" s="27">
        <f t="shared" si="80"/>
        <v>34.365000000000002</v>
      </c>
      <c r="M520" s="32">
        <f t="shared" si="81"/>
        <v>158034</v>
      </c>
    </row>
    <row r="521" spans="1:13" s="27" customFormat="1" ht="21" customHeight="1" x14ac:dyDescent="0.25">
      <c r="A521" s="3"/>
      <c r="B521" s="30"/>
      <c r="C521" s="102" t="s">
        <v>126</v>
      </c>
      <c r="D521" s="103"/>
      <c r="E521" s="103"/>
      <c r="F521" s="103"/>
      <c r="G521" s="104"/>
      <c r="H521" s="29"/>
      <c r="I521" s="26"/>
      <c r="L521" s="27">
        <f t="shared" si="80"/>
        <v>0</v>
      </c>
      <c r="M521" s="32">
        <f t="shared" si="81"/>
        <v>0</v>
      </c>
    </row>
    <row r="522" spans="1:13" s="27" customFormat="1" ht="21" customHeight="1" x14ac:dyDescent="0.25">
      <c r="A522" s="3"/>
      <c r="B522" s="30"/>
      <c r="C522" s="105"/>
      <c r="D522" s="106"/>
      <c r="E522" s="106"/>
      <c r="F522" s="106"/>
      <c r="G522" s="107"/>
      <c r="H522" s="29"/>
      <c r="I522" s="26"/>
      <c r="L522" s="27">
        <f t="shared" si="80"/>
        <v>0</v>
      </c>
      <c r="M522" s="32">
        <f t="shared" si="81"/>
        <v>0</v>
      </c>
    </row>
    <row r="523" spans="1:13" s="27" customFormat="1" ht="21" customHeight="1" x14ac:dyDescent="0.25">
      <c r="B523" s="30"/>
      <c r="C523" s="108" t="s">
        <v>168</v>
      </c>
      <c r="D523" s="93"/>
      <c r="E523" s="93"/>
      <c r="F523" s="93"/>
      <c r="G523" s="94"/>
      <c r="H523" s="29"/>
      <c r="I523" s="26"/>
      <c r="L523" s="27">
        <f t="shared" si="80"/>
        <v>0</v>
      </c>
      <c r="M523" s="32">
        <f t="shared" si="81"/>
        <v>0</v>
      </c>
    </row>
    <row r="524" spans="1:13" s="27" customFormat="1" ht="21" customHeight="1" x14ac:dyDescent="0.25">
      <c r="A524" s="3"/>
      <c r="B524" s="30">
        <v>135005</v>
      </c>
      <c r="C524" s="105" t="s">
        <v>30</v>
      </c>
      <c r="D524" s="106"/>
      <c r="E524" s="106"/>
      <c r="F524" s="106"/>
      <c r="G524" s="107"/>
      <c r="H524" s="29" t="s">
        <v>28</v>
      </c>
      <c r="I524" s="26">
        <v>7.4</v>
      </c>
      <c r="K524" s="27">
        <v>26.2</v>
      </c>
      <c r="L524" s="27">
        <f t="shared" si="80"/>
        <v>193.88</v>
      </c>
      <c r="M524" s="32">
        <f t="shared" si="81"/>
        <v>135005</v>
      </c>
    </row>
    <row r="525" spans="1:13" s="27" customFormat="1" ht="21" customHeight="1" x14ac:dyDescent="0.25">
      <c r="A525" s="3"/>
      <c r="B525" s="30"/>
      <c r="C525" s="102" t="s">
        <v>169</v>
      </c>
      <c r="D525" s="103"/>
      <c r="E525" s="103"/>
      <c r="F525" s="103"/>
      <c r="G525" s="104"/>
      <c r="H525" s="29"/>
      <c r="I525" s="26"/>
      <c r="L525" s="27">
        <f t="shared" si="80"/>
        <v>0</v>
      </c>
      <c r="M525" s="32">
        <f t="shared" si="81"/>
        <v>0</v>
      </c>
    </row>
    <row r="526" spans="1:13" s="27" customFormat="1" ht="21" customHeight="1" x14ac:dyDescent="0.25">
      <c r="A526" s="3"/>
      <c r="B526" s="30"/>
      <c r="C526" s="105"/>
      <c r="D526" s="106"/>
      <c r="E526" s="106"/>
      <c r="F526" s="106"/>
      <c r="G526" s="107"/>
      <c r="H526" s="29"/>
      <c r="I526" s="26"/>
      <c r="L526" s="27">
        <f t="shared" si="80"/>
        <v>0</v>
      </c>
      <c r="M526" s="32">
        <f t="shared" si="81"/>
        <v>0</v>
      </c>
    </row>
    <row r="527" spans="1:13" s="27" customFormat="1" ht="21" customHeight="1" x14ac:dyDescent="0.25">
      <c r="A527" s="3"/>
      <c r="B527" s="30">
        <v>115003</v>
      </c>
      <c r="C527" s="105" t="s">
        <v>82</v>
      </c>
      <c r="D527" s="106"/>
      <c r="E527" s="106"/>
      <c r="F527" s="106"/>
      <c r="G527" s="107"/>
      <c r="H527" s="29" t="s">
        <v>28</v>
      </c>
      <c r="I527" s="26">
        <v>2</v>
      </c>
      <c r="K527" s="27">
        <v>6.99</v>
      </c>
      <c r="L527" s="27">
        <f t="shared" si="80"/>
        <v>13.98</v>
      </c>
      <c r="M527" s="32">
        <f t="shared" si="81"/>
        <v>115003</v>
      </c>
    </row>
    <row r="528" spans="1:13" s="27" customFormat="1" ht="21" customHeight="1" x14ac:dyDescent="0.25">
      <c r="A528" s="3"/>
      <c r="B528" s="30"/>
      <c r="C528" s="102" t="s">
        <v>83</v>
      </c>
      <c r="D528" s="103"/>
      <c r="E528" s="103"/>
      <c r="F528" s="103"/>
      <c r="G528" s="104"/>
      <c r="H528" s="29"/>
      <c r="I528" s="26"/>
      <c r="L528" s="27">
        <f t="shared" ref="L528:L533" si="82">K528*I528</f>
        <v>0</v>
      </c>
      <c r="M528" s="32">
        <f t="shared" ref="M528:M533" si="83">B528</f>
        <v>0</v>
      </c>
    </row>
    <row r="529" spans="1:13" s="27" customFormat="1" ht="21" customHeight="1" x14ac:dyDescent="0.25">
      <c r="A529" s="3"/>
      <c r="B529" s="30"/>
      <c r="C529" s="105"/>
      <c r="D529" s="106"/>
      <c r="E529" s="106"/>
      <c r="F529" s="106"/>
      <c r="G529" s="107"/>
      <c r="H529" s="29"/>
      <c r="I529" s="26"/>
      <c r="L529" s="27">
        <f t="shared" si="82"/>
        <v>0</v>
      </c>
      <c r="M529" s="32">
        <f t="shared" si="83"/>
        <v>0</v>
      </c>
    </row>
    <row r="530" spans="1:13" s="27" customFormat="1" ht="21" customHeight="1" x14ac:dyDescent="0.25">
      <c r="A530" s="3"/>
      <c r="B530" s="30">
        <v>10107</v>
      </c>
      <c r="C530" s="105" t="s">
        <v>32</v>
      </c>
      <c r="D530" s="106"/>
      <c r="E530" s="106"/>
      <c r="F530" s="106"/>
      <c r="G530" s="107"/>
      <c r="H530" s="29" t="s">
        <v>27</v>
      </c>
      <c r="I530" s="26">
        <f>SUM(J531:J533)</f>
        <v>0.41860000000000003</v>
      </c>
      <c r="K530" s="27">
        <v>80.22</v>
      </c>
      <c r="L530" s="27">
        <f t="shared" si="82"/>
        <v>33.580092</v>
      </c>
      <c r="M530" s="32">
        <f t="shared" si="83"/>
        <v>10107</v>
      </c>
    </row>
    <row r="531" spans="1:13" s="27" customFormat="1" ht="21" customHeight="1" x14ac:dyDescent="0.25">
      <c r="A531" s="3"/>
      <c r="B531" s="30"/>
      <c r="C531" s="102" t="s">
        <v>132</v>
      </c>
      <c r="D531" s="103"/>
      <c r="E531" s="103"/>
      <c r="F531" s="103"/>
      <c r="G531" s="104"/>
      <c r="H531" s="29"/>
      <c r="I531" s="26"/>
      <c r="J531" s="27">
        <f>I524*0.03*1.3</f>
        <v>0.28860000000000002</v>
      </c>
      <c r="L531" s="27">
        <f t="shared" si="82"/>
        <v>0</v>
      </c>
      <c r="M531" s="32">
        <f t="shared" si="83"/>
        <v>0</v>
      </c>
    </row>
    <row r="532" spans="1:13" s="27" customFormat="1" ht="21" customHeight="1" x14ac:dyDescent="0.25">
      <c r="A532" s="3"/>
      <c r="B532" s="30"/>
      <c r="C532" s="102" t="s">
        <v>90</v>
      </c>
      <c r="D532" s="103"/>
      <c r="E532" s="103"/>
      <c r="F532" s="103"/>
      <c r="G532" s="104"/>
      <c r="H532" s="29"/>
      <c r="I532" s="26"/>
      <c r="J532" s="27">
        <f>I527*0.05*1.3</f>
        <v>0.13</v>
      </c>
      <c r="L532" s="27">
        <f t="shared" si="82"/>
        <v>0</v>
      </c>
      <c r="M532" s="32">
        <f t="shared" si="83"/>
        <v>0</v>
      </c>
    </row>
    <row r="533" spans="1:13" s="27" customFormat="1" ht="21" customHeight="1" x14ac:dyDescent="0.25">
      <c r="A533" s="3"/>
      <c r="B533" s="30"/>
      <c r="C533" s="105"/>
      <c r="D533" s="106"/>
      <c r="E533" s="106"/>
      <c r="F533" s="106"/>
      <c r="G533" s="107"/>
      <c r="H533" s="29"/>
      <c r="I533" s="26"/>
      <c r="L533" s="27">
        <f t="shared" si="82"/>
        <v>0</v>
      </c>
      <c r="M533" s="32">
        <f t="shared" si="83"/>
        <v>0</v>
      </c>
    </row>
    <row r="534" spans="1:13" s="27" customFormat="1" ht="21" customHeight="1" x14ac:dyDescent="0.25">
      <c r="A534" s="3"/>
      <c r="B534" s="30">
        <v>50140</v>
      </c>
      <c r="C534" s="105" t="s">
        <v>68</v>
      </c>
      <c r="D534" s="106"/>
      <c r="E534" s="106"/>
      <c r="F534" s="106"/>
      <c r="G534" s="107"/>
      <c r="H534" s="29" t="s">
        <v>28</v>
      </c>
      <c r="I534" s="26">
        <v>7.4</v>
      </c>
      <c r="K534" s="27">
        <v>28.71</v>
      </c>
      <c r="L534" s="27">
        <f t="shared" ref="L534:L539" si="84">K534*I534</f>
        <v>212.45400000000001</v>
      </c>
      <c r="M534" s="32">
        <f t="shared" ref="M534:M539" si="85">B534</f>
        <v>50140</v>
      </c>
    </row>
    <row r="535" spans="1:13" s="27" customFormat="1" ht="21" customHeight="1" x14ac:dyDescent="0.25">
      <c r="A535" s="3"/>
      <c r="B535" s="30"/>
      <c r="C535" s="102" t="s">
        <v>169</v>
      </c>
      <c r="D535" s="103"/>
      <c r="E535" s="103"/>
      <c r="F535" s="103"/>
      <c r="G535" s="104"/>
      <c r="H535" s="29"/>
      <c r="I535" s="26"/>
      <c r="L535" s="27">
        <f t="shared" si="84"/>
        <v>0</v>
      </c>
      <c r="M535" s="32">
        <f t="shared" si="85"/>
        <v>0</v>
      </c>
    </row>
    <row r="536" spans="1:13" s="27" customFormat="1" ht="21" customHeight="1" x14ac:dyDescent="0.25">
      <c r="A536" s="3"/>
      <c r="B536" s="30"/>
      <c r="C536" s="105"/>
      <c r="D536" s="106"/>
      <c r="E536" s="106"/>
      <c r="F536" s="106"/>
      <c r="G536" s="107"/>
      <c r="H536" s="29"/>
      <c r="I536" s="26"/>
      <c r="L536" s="27">
        <f t="shared" si="84"/>
        <v>0</v>
      </c>
      <c r="M536" s="32">
        <f t="shared" si="85"/>
        <v>0</v>
      </c>
    </row>
    <row r="537" spans="1:13" s="27" customFormat="1" ht="21" customHeight="1" x14ac:dyDescent="0.25">
      <c r="A537" s="3"/>
      <c r="B537" s="30">
        <v>130242</v>
      </c>
      <c r="C537" s="105" t="s">
        <v>70</v>
      </c>
      <c r="D537" s="106"/>
      <c r="E537" s="106"/>
      <c r="F537" s="106"/>
      <c r="G537" s="107"/>
      <c r="H537" s="29" t="s">
        <v>28</v>
      </c>
      <c r="I537" s="26">
        <v>7.4</v>
      </c>
      <c r="K537" s="27">
        <v>53.39</v>
      </c>
      <c r="L537" s="27">
        <f t="shared" si="84"/>
        <v>395.08600000000001</v>
      </c>
      <c r="M537" s="32">
        <f t="shared" si="85"/>
        <v>130242</v>
      </c>
    </row>
    <row r="538" spans="1:13" s="27" customFormat="1" ht="21" customHeight="1" x14ac:dyDescent="0.25">
      <c r="A538" s="3"/>
      <c r="B538" s="30"/>
      <c r="C538" s="102" t="s">
        <v>169</v>
      </c>
      <c r="D538" s="103"/>
      <c r="E538" s="103"/>
      <c r="F538" s="103"/>
      <c r="G538" s="104"/>
      <c r="H538" s="29"/>
      <c r="I538" s="26"/>
      <c r="L538" s="27">
        <f t="shared" si="84"/>
        <v>0</v>
      </c>
      <c r="M538" s="32">
        <f t="shared" si="85"/>
        <v>0</v>
      </c>
    </row>
    <row r="539" spans="1:13" s="27" customFormat="1" ht="21" customHeight="1" x14ac:dyDescent="0.25">
      <c r="A539" s="3"/>
      <c r="B539" s="30"/>
      <c r="C539" s="105"/>
      <c r="D539" s="106"/>
      <c r="E539" s="106"/>
      <c r="F539" s="106"/>
      <c r="G539" s="107"/>
      <c r="H539" s="29"/>
      <c r="I539" s="26"/>
      <c r="L539" s="27">
        <f t="shared" si="84"/>
        <v>0</v>
      </c>
      <c r="M539" s="32">
        <f t="shared" si="85"/>
        <v>0</v>
      </c>
    </row>
    <row r="540" spans="1:13" s="27" customFormat="1" ht="21" customHeight="1" x14ac:dyDescent="0.25">
      <c r="A540" s="3"/>
      <c r="B540" s="30">
        <v>80213</v>
      </c>
      <c r="C540" s="105" t="s">
        <v>93</v>
      </c>
      <c r="D540" s="111"/>
      <c r="E540" s="111"/>
      <c r="F540" s="111"/>
      <c r="G540" s="112"/>
      <c r="H540" s="29" t="s">
        <v>28</v>
      </c>
      <c r="I540" s="26">
        <v>1.5</v>
      </c>
      <c r="K540" s="27">
        <v>597.19000000000005</v>
      </c>
      <c r="L540" s="27">
        <f t="shared" ref="L540:L557" si="86">K540*I540</f>
        <v>895.78500000000008</v>
      </c>
      <c r="M540" s="32">
        <f t="shared" ref="M540:M557" si="87">B540</f>
        <v>80213</v>
      </c>
    </row>
    <row r="541" spans="1:13" s="27" customFormat="1" ht="21" customHeight="1" x14ac:dyDescent="0.25">
      <c r="A541" s="3"/>
      <c r="B541" s="30"/>
      <c r="C541" s="102" t="s">
        <v>126</v>
      </c>
      <c r="D541" s="109"/>
      <c r="E541" s="109"/>
      <c r="F541" s="109"/>
      <c r="G541" s="110"/>
      <c r="H541" s="64"/>
      <c r="I541" s="26"/>
      <c r="L541" s="27">
        <f t="shared" si="86"/>
        <v>0</v>
      </c>
      <c r="M541" s="32">
        <f t="shared" si="87"/>
        <v>0</v>
      </c>
    </row>
    <row r="542" spans="1:13" s="27" customFormat="1" ht="21" customHeight="1" x14ac:dyDescent="0.25">
      <c r="A542" s="3"/>
      <c r="B542" s="30"/>
      <c r="C542" s="105"/>
      <c r="D542" s="111"/>
      <c r="E542" s="111"/>
      <c r="F542" s="111"/>
      <c r="G542" s="112"/>
      <c r="H542" s="29"/>
      <c r="I542" s="26"/>
      <c r="L542" s="27">
        <f t="shared" si="86"/>
        <v>0</v>
      </c>
      <c r="M542" s="32">
        <f t="shared" si="87"/>
        <v>0</v>
      </c>
    </row>
    <row r="543" spans="1:13" s="27" customFormat="1" ht="21" customHeight="1" x14ac:dyDescent="0.25">
      <c r="A543" s="3"/>
      <c r="B543" s="30">
        <v>140104</v>
      </c>
      <c r="C543" s="105" t="s">
        <v>95</v>
      </c>
      <c r="D543" s="111"/>
      <c r="E543" s="111"/>
      <c r="F543" s="111"/>
      <c r="G543" s="112"/>
      <c r="H543" s="29" t="s">
        <v>28</v>
      </c>
      <c r="I543" s="26">
        <v>1.5</v>
      </c>
      <c r="K543" s="27">
        <v>123.31</v>
      </c>
      <c r="L543" s="27">
        <f t="shared" si="86"/>
        <v>184.965</v>
      </c>
      <c r="M543" s="32">
        <f t="shared" si="87"/>
        <v>140104</v>
      </c>
    </row>
    <row r="544" spans="1:13" s="27" customFormat="1" ht="21" customHeight="1" x14ac:dyDescent="0.25">
      <c r="A544" s="3"/>
      <c r="B544" s="30"/>
      <c r="C544" s="102" t="s">
        <v>126</v>
      </c>
      <c r="D544" s="109"/>
      <c r="E544" s="109"/>
      <c r="F544" s="109"/>
      <c r="G544" s="110"/>
      <c r="H544" s="64"/>
      <c r="I544" s="26"/>
      <c r="L544" s="27">
        <f t="shared" si="86"/>
        <v>0</v>
      </c>
      <c r="M544" s="32">
        <f t="shared" si="87"/>
        <v>0</v>
      </c>
    </row>
    <row r="545" spans="1:13" s="27" customFormat="1" ht="21" customHeight="1" x14ac:dyDescent="0.25">
      <c r="A545" s="3"/>
      <c r="B545" s="30"/>
      <c r="C545" s="105"/>
      <c r="D545" s="111"/>
      <c r="E545" s="111"/>
      <c r="F545" s="111"/>
      <c r="G545" s="112"/>
      <c r="H545" s="29"/>
      <c r="I545" s="26"/>
      <c r="L545" s="27">
        <f t="shared" si="86"/>
        <v>0</v>
      </c>
      <c r="M545" s="32">
        <f t="shared" si="87"/>
        <v>0</v>
      </c>
    </row>
    <row r="546" spans="1:13" s="27" customFormat="1" ht="21" customHeight="1" x14ac:dyDescent="0.25">
      <c r="A546" s="3"/>
      <c r="B546" s="30">
        <v>80275</v>
      </c>
      <c r="C546" s="105" t="s">
        <v>91</v>
      </c>
      <c r="D546" s="111"/>
      <c r="E546" s="111"/>
      <c r="F546" s="111"/>
      <c r="G546" s="112"/>
      <c r="H546" s="29" t="s">
        <v>28</v>
      </c>
      <c r="I546" s="26">
        <v>2.0499999999999998</v>
      </c>
      <c r="K546" s="27">
        <v>82.52</v>
      </c>
      <c r="L546" s="27">
        <f t="shared" si="86"/>
        <v>169.16599999999997</v>
      </c>
      <c r="M546" s="32">
        <f t="shared" si="87"/>
        <v>80275</v>
      </c>
    </row>
    <row r="547" spans="1:13" s="27" customFormat="1" ht="21" customHeight="1" x14ac:dyDescent="0.25">
      <c r="A547" s="3"/>
      <c r="B547" s="30"/>
      <c r="C547" s="102" t="s">
        <v>173</v>
      </c>
      <c r="D547" s="109"/>
      <c r="E547" s="109"/>
      <c r="F547" s="109"/>
      <c r="G547" s="110"/>
      <c r="H547" s="64"/>
      <c r="I547" s="26"/>
      <c r="L547" s="27">
        <f t="shared" si="86"/>
        <v>0</v>
      </c>
      <c r="M547" s="32">
        <f t="shared" si="87"/>
        <v>0</v>
      </c>
    </row>
    <row r="548" spans="1:13" s="27" customFormat="1" ht="21" customHeight="1" x14ac:dyDescent="0.25">
      <c r="A548" s="3"/>
      <c r="B548" s="30"/>
      <c r="C548" s="105"/>
      <c r="D548" s="111"/>
      <c r="E548" s="111"/>
      <c r="F548" s="111"/>
      <c r="G548" s="112"/>
      <c r="H548" s="29"/>
      <c r="I548" s="26"/>
      <c r="L548" s="27">
        <f t="shared" si="86"/>
        <v>0</v>
      </c>
      <c r="M548" s="32">
        <f t="shared" si="87"/>
        <v>0</v>
      </c>
    </row>
    <row r="549" spans="1:13" s="27" customFormat="1" ht="21" customHeight="1" x14ac:dyDescent="0.25">
      <c r="A549" s="3"/>
      <c r="B549" s="30">
        <v>76001</v>
      </c>
      <c r="C549" s="105" t="s">
        <v>49</v>
      </c>
      <c r="D549" s="106"/>
      <c r="E549" s="106"/>
      <c r="F549" s="106"/>
      <c r="G549" s="107"/>
      <c r="H549" s="29" t="s">
        <v>4</v>
      </c>
      <c r="I549" s="26">
        <v>1</v>
      </c>
      <c r="K549" s="27">
        <v>9.7899999999999991</v>
      </c>
      <c r="L549" s="27">
        <f t="shared" si="86"/>
        <v>9.7899999999999991</v>
      </c>
      <c r="M549" s="32">
        <f t="shared" si="87"/>
        <v>76001</v>
      </c>
    </row>
    <row r="550" spans="1:13" s="27" customFormat="1" ht="21" customHeight="1" x14ac:dyDescent="0.25">
      <c r="A550" s="3"/>
      <c r="B550" s="30"/>
      <c r="C550" s="102" t="s">
        <v>51</v>
      </c>
      <c r="D550" s="103"/>
      <c r="E550" s="103"/>
      <c r="F550" s="103"/>
      <c r="G550" s="104"/>
      <c r="H550" s="29"/>
      <c r="I550" s="26"/>
      <c r="L550" s="27">
        <f t="shared" si="86"/>
        <v>0</v>
      </c>
      <c r="M550" s="32">
        <f t="shared" si="87"/>
        <v>0</v>
      </c>
    </row>
    <row r="551" spans="1:13" s="27" customFormat="1" ht="21" customHeight="1" x14ac:dyDescent="0.25">
      <c r="A551" s="3"/>
      <c r="B551" s="30"/>
      <c r="C551" s="105"/>
      <c r="D551" s="106"/>
      <c r="E551" s="106"/>
      <c r="F551" s="106"/>
      <c r="G551" s="107"/>
      <c r="H551" s="29"/>
      <c r="I551" s="26"/>
      <c r="L551" s="27">
        <f t="shared" si="86"/>
        <v>0</v>
      </c>
      <c r="M551" s="32">
        <f t="shared" si="87"/>
        <v>0</v>
      </c>
    </row>
    <row r="552" spans="1:13" s="27" customFormat="1" ht="21" customHeight="1" x14ac:dyDescent="0.25">
      <c r="A552" s="3"/>
      <c r="B552" s="30">
        <v>70112</v>
      </c>
      <c r="C552" s="105" t="s">
        <v>77</v>
      </c>
      <c r="D552" s="106"/>
      <c r="E552" s="106"/>
      <c r="F552" s="106"/>
      <c r="G552" s="107"/>
      <c r="H552" s="29" t="s">
        <v>4</v>
      </c>
      <c r="I552" s="26">
        <v>1</v>
      </c>
      <c r="K552" s="27">
        <v>223.28</v>
      </c>
      <c r="L552" s="27">
        <f t="shared" si="86"/>
        <v>223.28</v>
      </c>
      <c r="M552" s="32">
        <f t="shared" si="87"/>
        <v>70112</v>
      </c>
    </row>
    <row r="553" spans="1:13" s="27" customFormat="1" ht="21" customHeight="1" x14ac:dyDescent="0.25">
      <c r="A553" s="3"/>
      <c r="B553" s="30"/>
      <c r="C553" s="102" t="s">
        <v>51</v>
      </c>
      <c r="D553" s="103"/>
      <c r="E553" s="103"/>
      <c r="F553" s="103"/>
      <c r="G553" s="104"/>
      <c r="H553" s="29"/>
      <c r="I553" s="26"/>
      <c r="L553" s="27">
        <f t="shared" si="86"/>
        <v>0</v>
      </c>
      <c r="M553" s="32">
        <f t="shared" si="87"/>
        <v>0</v>
      </c>
    </row>
    <row r="554" spans="1:13" s="27" customFormat="1" ht="21" customHeight="1" x14ac:dyDescent="0.25">
      <c r="A554" s="3"/>
      <c r="B554" s="30"/>
      <c r="C554" s="105"/>
      <c r="D554" s="106"/>
      <c r="E554" s="106"/>
      <c r="F554" s="106"/>
      <c r="G554" s="107"/>
      <c r="H554" s="29"/>
      <c r="I554" s="26"/>
      <c r="L554" s="27">
        <f t="shared" si="86"/>
        <v>0</v>
      </c>
      <c r="M554" s="32">
        <f t="shared" si="87"/>
        <v>0</v>
      </c>
    </row>
    <row r="555" spans="1:13" s="27" customFormat="1" ht="21" customHeight="1" x14ac:dyDescent="0.25">
      <c r="A555" s="3"/>
      <c r="B555" s="30">
        <v>70202</v>
      </c>
      <c r="C555" s="105" t="s">
        <v>78</v>
      </c>
      <c r="D555" s="106"/>
      <c r="E555" s="106"/>
      <c r="F555" s="106"/>
      <c r="G555" s="107"/>
      <c r="H555" s="29" t="s">
        <v>4</v>
      </c>
      <c r="I555" s="26">
        <v>1</v>
      </c>
      <c r="K555" s="27">
        <v>192.91</v>
      </c>
      <c r="L555" s="27">
        <f t="shared" si="86"/>
        <v>192.91</v>
      </c>
      <c r="M555" s="32">
        <f t="shared" si="87"/>
        <v>70202</v>
      </c>
    </row>
    <row r="556" spans="1:13" s="27" customFormat="1" ht="21" customHeight="1" x14ac:dyDescent="0.25">
      <c r="A556" s="3"/>
      <c r="B556" s="30"/>
      <c r="C556" s="102" t="s">
        <v>51</v>
      </c>
      <c r="D556" s="103"/>
      <c r="E556" s="103"/>
      <c r="F556" s="103"/>
      <c r="G556" s="104"/>
      <c r="H556" s="29"/>
      <c r="I556" s="26"/>
      <c r="L556" s="27">
        <f t="shared" si="86"/>
        <v>0</v>
      </c>
      <c r="M556" s="32">
        <f t="shared" si="87"/>
        <v>0</v>
      </c>
    </row>
    <row r="557" spans="1:13" s="27" customFormat="1" ht="21" customHeight="1" x14ac:dyDescent="0.25">
      <c r="A557" s="3"/>
      <c r="B557" s="30"/>
      <c r="C557" s="105"/>
      <c r="D557" s="106"/>
      <c r="E557" s="106"/>
      <c r="F557" s="106"/>
      <c r="G557" s="107"/>
      <c r="H557" s="29"/>
      <c r="I557" s="26"/>
      <c r="L557" s="27">
        <f t="shared" si="86"/>
        <v>0</v>
      </c>
      <c r="M557" s="32">
        <f t="shared" si="87"/>
        <v>0</v>
      </c>
    </row>
    <row r="558" spans="1:13" s="27" customFormat="1" ht="21" customHeight="1" x14ac:dyDescent="0.25">
      <c r="A558" s="3"/>
      <c r="B558" s="30">
        <v>118006</v>
      </c>
      <c r="C558" s="105" t="s">
        <v>84</v>
      </c>
      <c r="D558" s="106"/>
      <c r="E558" s="106"/>
      <c r="F558" s="106"/>
      <c r="G558" s="107"/>
      <c r="H558" s="29" t="s">
        <v>28</v>
      </c>
      <c r="I558" s="26">
        <v>2</v>
      </c>
      <c r="K558" s="27">
        <v>21.35</v>
      </c>
      <c r="L558" s="27">
        <f>K558*I558</f>
        <v>42.7</v>
      </c>
      <c r="M558" s="32">
        <f>B558</f>
        <v>118006</v>
      </c>
    </row>
    <row r="559" spans="1:13" s="27" customFormat="1" ht="21" customHeight="1" x14ac:dyDescent="0.25">
      <c r="A559" s="3"/>
      <c r="B559" s="30"/>
      <c r="C559" s="102" t="s">
        <v>85</v>
      </c>
      <c r="D559" s="103"/>
      <c r="E559" s="103"/>
      <c r="F559" s="103"/>
      <c r="G559" s="104"/>
      <c r="H559" s="29"/>
      <c r="I559" s="26"/>
      <c r="L559" s="27">
        <f>K559*I559</f>
        <v>0</v>
      </c>
      <c r="M559" s="32">
        <f>B559</f>
        <v>0</v>
      </c>
    </row>
    <row r="560" spans="1:13" s="27" customFormat="1" ht="21" customHeight="1" x14ac:dyDescent="0.25">
      <c r="A560" s="3"/>
      <c r="B560" s="30"/>
      <c r="C560" s="105"/>
      <c r="D560" s="106"/>
      <c r="E560" s="106"/>
      <c r="F560" s="106"/>
      <c r="G560" s="107"/>
      <c r="H560" s="29"/>
      <c r="I560" s="26"/>
      <c r="L560" s="27">
        <f>K560*I560</f>
        <v>0</v>
      </c>
      <c r="M560" s="32">
        <f>B560</f>
        <v>0</v>
      </c>
    </row>
    <row r="561" spans="1:13" s="27" customFormat="1" ht="21" customHeight="1" x14ac:dyDescent="0.25">
      <c r="A561" s="3"/>
      <c r="B561" s="30">
        <v>158001</v>
      </c>
      <c r="C561" s="105" t="s">
        <v>34</v>
      </c>
      <c r="D561" s="106"/>
      <c r="E561" s="106"/>
      <c r="F561" s="106"/>
      <c r="G561" s="107"/>
      <c r="H561" s="29" t="s">
        <v>28</v>
      </c>
      <c r="I561" s="26">
        <v>7.4</v>
      </c>
      <c r="K561" s="27">
        <v>12.83</v>
      </c>
      <c r="L561" s="27">
        <f t="shared" ref="L561:L568" si="88">K561*I561</f>
        <v>94.942000000000007</v>
      </c>
      <c r="M561" s="32">
        <f t="shared" ref="M561:M568" si="89">B561</f>
        <v>158001</v>
      </c>
    </row>
    <row r="562" spans="1:13" s="27" customFormat="1" ht="21" customHeight="1" x14ac:dyDescent="0.25">
      <c r="A562" s="3"/>
      <c r="B562" s="30"/>
      <c r="C562" s="102" t="s">
        <v>170</v>
      </c>
      <c r="D562" s="103"/>
      <c r="E562" s="103"/>
      <c r="F562" s="103"/>
      <c r="G562" s="104"/>
      <c r="H562" s="29"/>
      <c r="I562" s="26"/>
      <c r="L562" s="27">
        <f t="shared" si="88"/>
        <v>0</v>
      </c>
      <c r="M562" s="32">
        <f t="shared" si="89"/>
        <v>0</v>
      </c>
    </row>
    <row r="563" spans="1:13" s="27" customFormat="1" ht="21" customHeight="1" x14ac:dyDescent="0.25">
      <c r="A563" s="3"/>
      <c r="B563" s="30"/>
      <c r="C563" s="105"/>
      <c r="D563" s="106"/>
      <c r="E563" s="106"/>
      <c r="F563" s="106"/>
      <c r="G563" s="107"/>
      <c r="H563" s="29"/>
      <c r="I563" s="26"/>
      <c r="L563" s="27">
        <f t="shared" si="88"/>
        <v>0</v>
      </c>
      <c r="M563" s="32">
        <f t="shared" si="89"/>
        <v>0</v>
      </c>
    </row>
    <row r="564" spans="1:13" s="27" customFormat="1" ht="21" customHeight="1" x14ac:dyDescent="0.25">
      <c r="A564" s="3"/>
      <c r="B564" s="30">
        <v>158005</v>
      </c>
      <c r="C564" s="105" t="s">
        <v>73</v>
      </c>
      <c r="D564" s="106"/>
      <c r="E564" s="106"/>
      <c r="F564" s="106"/>
      <c r="G564" s="107"/>
      <c r="H564" s="29" t="s">
        <v>28</v>
      </c>
      <c r="I564" s="26">
        <v>22.25</v>
      </c>
      <c r="K564" s="27">
        <v>13.74</v>
      </c>
      <c r="L564" s="27">
        <f t="shared" si="88"/>
        <v>305.71500000000003</v>
      </c>
      <c r="M564" s="32">
        <f t="shared" si="89"/>
        <v>158005</v>
      </c>
    </row>
    <row r="565" spans="1:13" s="27" customFormat="1" ht="21" customHeight="1" x14ac:dyDescent="0.25">
      <c r="A565" s="3"/>
      <c r="B565" s="30"/>
      <c r="C565" s="102" t="s">
        <v>171</v>
      </c>
      <c r="D565" s="103"/>
      <c r="E565" s="103"/>
      <c r="F565" s="103"/>
      <c r="G565" s="104"/>
      <c r="H565" s="29"/>
      <c r="I565" s="26"/>
      <c r="L565" s="27">
        <f t="shared" si="88"/>
        <v>0</v>
      </c>
      <c r="M565" s="32">
        <f t="shared" si="89"/>
        <v>0</v>
      </c>
    </row>
    <row r="566" spans="1:13" s="27" customFormat="1" ht="21" customHeight="1" x14ac:dyDescent="0.25">
      <c r="A566" s="3"/>
      <c r="B566" s="30"/>
      <c r="C566" s="105"/>
      <c r="D566" s="106"/>
      <c r="E566" s="106"/>
      <c r="F566" s="106"/>
      <c r="G566" s="107"/>
      <c r="H566" s="29"/>
      <c r="I566" s="26"/>
      <c r="L566" s="27">
        <f t="shared" si="88"/>
        <v>0</v>
      </c>
      <c r="M566" s="32">
        <f t="shared" si="89"/>
        <v>0</v>
      </c>
    </row>
    <row r="567" spans="1:13" s="27" customFormat="1" ht="21" customHeight="1" x14ac:dyDescent="0.25">
      <c r="A567" s="3"/>
      <c r="B567" s="30">
        <v>150123</v>
      </c>
      <c r="C567" s="105" t="s">
        <v>74</v>
      </c>
      <c r="D567" s="106"/>
      <c r="E567" s="106"/>
      <c r="F567" s="106"/>
      <c r="G567" s="107"/>
      <c r="H567" s="29" t="s">
        <v>28</v>
      </c>
      <c r="I567" s="26">
        <v>12.9</v>
      </c>
      <c r="K567" s="27">
        <v>17.760000000000002</v>
      </c>
      <c r="L567" s="27">
        <f t="shared" si="88"/>
        <v>229.10400000000001</v>
      </c>
      <c r="M567" s="32">
        <f t="shared" si="89"/>
        <v>150123</v>
      </c>
    </row>
    <row r="568" spans="1:13" s="27" customFormat="1" ht="21" customHeight="1" x14ac:dyDescent="0.25">
      <c r="A568" s="3"/>
      <c r="B568" s="30"/>
      <c r="C568" s="102" t="s">
        <v>172</v>
      </c>
      <c r="D568" s="103"/>
      <c r="E568" s="103"/>
      <c r="F568" s="103"/>
      <c r="G568" s="104"/>
      <c r="H568" s="29"/>
      <c r="I568" s="26"/>
      <c r="L568" s="27">
        <f t="shared" si="88"/>
        <v>0</v>
      </c>
      <c r="M568" s="32">
        <f t="shared" si="89"/>
        <v>0</v>
      </c>
    </row>
    <row r="569" spans="1:13" s="27" customFormat="1" ht="21" customHeight="1" x14ac:dyDescent="0.25">
      <c r="A569" s="3"/>
      <c r="B569" s="30"/>
      <c r="C569" s="105"/>
      <c r="D569" s="106"/>
      <c r="E569" s="106"/>
      <c r="F569" s="106"/>
      <c r="G569" s="107"/>
      <c r="H569" s="29"/>
      <c r="I569" s="26"/>
      <c r="L569" s="27">
        <f>K569*I569</f>
        <v>0</v>
      </c>
      <c r="M569" s="32">
        <f>B569</f>
        <v>0</v>
      </c>
    </row>
    <row r="570" spans="1:13" s="27" customFormat="1" ht="21" customHeight="1" x14ac:dyDescent="0.25">
      <c r="A570" s="3"/>
      <c r="B570" s="30">
        <v>150211</v>
      </c>
      <c r="C570" s="105" t="s">
        <v>80</v>
      </c>
      <c r="D570" s="106"/>
      <c r="E570" s="106"/>
      <c r="F570" s="106"/>
      <c r="G570" s="107"/>
      <c r="H570" s="29" t="s">
        <v>28</v>
      </c>
      <c r="I570" s="26">
        <v>5.2</v>
      </c>
      <c r="K570" s="27">
        <v>32.369999999999997</v>
      </c>
      <c r="L570" s="27">
        <f t="shared" ref="L570:L575" si="90">K570*I570</f>
        <v>168.32399999999998</v>
      </c>
      <c r="M570" s="32">
        <f t="shared" ref="M570:M575" si="91">B570</f>
        <v>150211</v>
      </c>
    </row>
    <row r="571" spans="1:13" s="27" customFormat="1" ht="21" customHeight="1" x14ac:dyDescent="0.25">
      <c r="A571" s="3"/>
      <c r="B571" s="30"/>
      <c r="C571" s="102" t="s">
        <v>81</v>
      </c>
      <c r="D571" s="103"/>
      <c r="E571" s="103"/>
      <c r="F571" s="103"/>
      <c r="G571" s="104"/>
      <c r="H571" s="29"/>
      <c r="I571" s="26"/>
      <c r="L571" s="27">
        <f t="shared" si="90"/>
        <v>0</v>
      </c>
      <c r="M571" s="32">
        <f t="shared" si="91"/>
        <v>0</v>
      </c>
    </row>
    <row r="572" spans="1:13" s="27" customFormat="1" ht="21" customHeight="1" x14ac:dyDescent="0.25">
      <c r="A572" s="3"/>
      <c r="B572" s="30"/>
      <c r="C572" s="105"/>
      <c r="D572" s="106"/>
      <c r="E572" s="106"/>
      <c r="F572" s="106"/>
      <c r="G572" s="107"/>
      <c r="H572" s="29"/>
      <c r="I572" s="26"/>
      <c r="L572" s="27">
        <f t="shared" si="90"/>
        <v>0</v>
      </c>
      <c r="M572" s="32">
        <f t="shared" si="91"/>
        <v>0</v>
      </c>
    </row>
    <row r="573" spans="1:13" s="27" customFormat="1" ht="21" customHeight="1" x14ac:dyDescent="0.25">
      <c r="A573" s="3"/>
      <c r="B573" s="30">
        <v>150310</v>
      </c>
      <c r="C573" s="105" t="s">
        <v>100</v>
      </c>
      <c r="D573" s="106"/>
      <c r="E573" s="106"/>
      <c r="F573" s="106"/>
      <c r="G573" s="107"/>
      <c r="H573" s="29" t="s">
        <v>28</v>
      </c>
      <c r="I573" s="26">
        <v>3.55</v>
      </c>
      <c r="K573" s="27">
        <v>39.090000000000003</v>
      </c>
      <c r="L573" s="27">
        <f t="shared" si="90"/>
        <v>138.76949999999999</v>
      </c>
      <c r="M573" s="32">
        <f t="shared" si="91"/>
        <v>150310</v>
      </c>
    </row>
    <row r="574" spans="1:13" s="27" customFormat="1" ht="21" customHeight="1" x14ac:dyDescent="0.25">
      <c r="A574" s="3"/>
      <c r="B574" s="30"/>
      <c r="C574" s="102" t="s">
        <v>174</v>
      </c>
      <c r="D574" s="103"/>
      <c r="E574" s="103"/>
      <c r="F574" s="103"/>
      <c r="G574" s="104"/>
      <c r="H574" s="29"/>
      <c r="I574" s="26"/>
      <c r="L574" s="27">
        <f t="shared" si="90"/>
        <v>0</v>
      </c>
      <c r="M574" s="32">
        <f t="shared" si="91"/>
        <v>0</v>
      </c>
    </row>
    <row r="575" spans="1:13" s="27" customFormat="1" ht="21" customHeight="1" x14ac:dyDescent="0.25">
      <c r="A575" s="3"/>
      <c r="B575" s="30"/>
      <c r="C575" s="102"/>
      <c r="D575" s="109"/>
      <c r="E575" s="109"/>
      <c r="F575" s="109"/>
      <c r="G575" s="110"/>
      <c r="H575" s="29"/>
      <c r="I575" s="26"/>
      <c r="L575" s="27">
        <f t="shared" si="90"/>
        <v>0</v>
      </c>
      <c r="M575" s="32">
        <f t="shared" si="91"/>
        <v>0</v>
      </c>
    </row>
    <row r="576" spans="1:13" s="27" customFormat="1" ht="21" customHeight="1" x14ac:dyDescent="0.25">
      <c r="B576" s="30"/>
      <c r="C576" s="108" t="s">
        <v>175</v>
      </c>
      <c r="D576" s="93"/>
      <c r="E576" s="93"/>
      <c r="F576" s="93"/>
      <c r="G576" s="94"/>
      <c r="H576" s="29"/>
      <c r="I576" s="26"/>
      <c r="L576" s="27">
        <f>K576*I576</f>
        <v>0</v>
      </c>
      <c r="M576" s="32">
        <f>B576</f>
        <v>0</v>
      </c>
    </row>
    <row r="577" spans="1:13" s="27" customFormat="1" ht="21" customHeight="1" x14ac:dyDescent="0.25">
      <c r="A577" s="3"/>
      <c r="B577" s="30">
        <v>135005</v>
      </c>
      <c r="C577" s="105" t="s">
        <v>30</v>
      </c>
      <c r="D577" s="106"/>
      <c r="E577" s="106"/>
      <c r="F577" s="106"/>
      <c r="G577" s="107"/>
      <c r="H577" s="29" t="s">
        <v>28</v>
      </c>
      <c r="I577" s="26">
        <v>7.4</v>
      </c>
      <c r="K577" s="27">
        <v>26.2</v>
      </c>
      <c r="L577" s="27">
        <f>K577*I577</f>
        <v>193.88</v>
      </c>
      <c r="M577" s="32">
        <f>B577</f>
        <v>135005</v>
      </c>
    </row>
    <row r="578" spans="1:13" s="27" customFormat="1" ht="21" customHeight="1" x14ac:dyDescent="0.25">
      <c r="A578" s="3"/>
      <c r="B578" s="30"/>
      <c r="C578" s="102" t="s">
        <v>169</v>
      </c>
      <c r="D578" s="103"/>
      <c r="E578" s="103"/>
      <c r="F578" s="103"/>
      <c r="G578" s="104"/>
      <c r="H578" s="29"/>
      <c r="I578" s="26"/>
      <c r="L578" s="27">
        <f>K578*I578</f>
        <v>0</v>
      </c>
      <c r="M578" s="32">
        <f>B578</f>
        <v>0</v>
      </c>
    </row>
    <row r="579" spans="1:13" s="27" customFormat="1" ht="21" customHeight="1" x14ac:dyDescent="0.25">
      <c r="A579" s="3"/>
      <c r="B579" s="30"/>
      <c r="C579" s="105"/>
      <c r="D579" s="106"/>
      <c r="E579" s="106"/>
      <c r="F579" s="106"/>
      <c r="G579" s="107"/>
      <c r="H579" s="29"/>
      <c r="I579" s="26"/>
      <c r="L579" s="27">
        <f>K579*I579</f>
        <v>0</v>
      </c>
      <c r="M579" s="32">
        <f>B579</f>
        <v>0</v>
      </c>
    </row>
    <row r="580" spans="1:13" s="27" customFormat="1" ht="21" customHeight="1" x14ac:dyDescent="0.25">
      <c r="A580" s="3"/>
      <c r="B580" s="30">
        <v>115003</v>
      </c>
      <c r="C580" s="105" t="s">
        <v>82</v>
      </c>
      <c r="D580" s="106"/>
      <c r="E580" s="106"/>
      <c r="F580" s="106"/>
      <c r="G580" s="107"/>
      <c r="H580" s="29" t="s">
        <v>28</v>
      </c>
      <c r="I580" s="26">
        <v>2</v>
      </c>
      <c r="K580" s="27">
        <v>6.99</v>
      </c>
      <c r="L580" s="27">
        <f>K580*I580</f>
        <v>13.98</v>
      </c>
      <c r="M580" s="32">
        <f>B580</f>
        <v>115003</v>
      </c>
    </row>
    <row r="581" spans="1:13" s="27" customFormat="1" ht="21" customHeight="1" x14ac:dyDescent="0.25">
      <c r="A581" s="3"/>
      <c r="B581" s="30"/>
      <c r="C581" s="102" t="s">
        <v>83</v>
      </c>
      <c r="D581" s="103"/>
      <c r="E581" s="103"/>
      <c r="F581" s="103"/>
      <c r="G581" s="104"/>
      <c r="H581" s="29"/>
      <c r="I581" s="26"/>
      <c r="L581" s="27">
        <f t="shared" ref="L581:L586" si="92">K581*I581</f>
        <v>0</v>
      </c>
      <c r="M581" s="32">
        <f t="shared" ref="M581:M586" si="93">B581</f>
        <v>0</v>
      </c>
    </row>
    <row r="582" spans="1:13" s="27" customFormat="1" ht="21" customHeight="1" x14ac:dyDescent="0.25">
      <c r="A582" s="3"/>
      <c r="B582" s="30"/>
      <c r="C582" s="105"/>
      <c r="D582" s="106"/>
      <c r="E582" s="106"/>
      <c r="F582" s="106"/>
      <c r="G582" s="107"/>
      <c r="H582" s="29"/>
      <c r="I582" s="26"/>
      <c r="L582" s="27">
        <f t="shared" si="92"/>
        <v>0</v>
      </c>
      <c r="M582" s="32">
        <f t="shared" si="93"/>
        <v>0</v>
      </c>
    </row>
    <row r="583" spans="1:13" s="27" customFormat="1" ht="21" customHeight="1" x14ac:dyDescent="0.25">
      <c r="A583" s="3"/>
      <c r="B583" s="30">
        <v>10107</v>
      </c>
      <c r="C583" s="105" t="s">
        <v>32</v>
      </c>
      <c r="D583" s="106"/>
      <c r="E583" s="106"/>
      <c r="F583" s="106"/>
      <c r="G583" s="107"/>
      <c r="H583" s="29" t="s">
        <v>27</v>
      </c>
      <c r="I583" s="26">
        <f>SUM(J584:J586)</f>
        <v>0.41860000000000003</v>
      </c>
      <c r="K583" s="27">
        <v>80.22</v>
      </c>
      <c r="L583" s="27">
        <f t="shared" si="92"/>
        <v>33.580092</v>
      </c>
      <c r="M583" s="32">
        <f t="shared" si="93"/>
        <v>10107</v>
      </c>
    </row>
    <row r="584" spans="1:13" s="27" customFormat="1" ht="21" customHeight="1" x14ac:dyDescent="0.25">
      <c r="A584" s="3"/>
      <c r="B584" s="30"/>
      <c r="C584" s="102" t="s">
        <v>132</v>
      </c>
      <c r="D584" s="103"/>
      <c r="E584" s="103"/>
      <c r="F584" s="103"/>
      <c r="G584" s="104"/>
      <c r="H584" s="29"/>
      <c r="I584" s="26"/>
      <c r="J584" s="27">
        <f>I577*0.03*1.3</f>
        <v>0.28860000000000002</v>
      </c>
      <c r="L584" s="27">
        <f t="shared" si="92"/>
        <v>0</v>
      </c>
      <c r="M584" s="32">
        <f t="shared" si="93"/>
        <v>0</v>
      </c>
    </row>
    <row r="585" spans="1:13" s="27" customFormat="1" ht="21" customHeight="1" x14ac:dyDescent="0.25">
      <c r="A585" s="3"/>
      <c r="B585" s="30"/>
      <c r="C585" s="102" t="s">
        <v>90</v>
      </c>
      <c r="D585" s="103"/>
      <c r="E585" s="103"/>
      <c r="F585" s="103"/>
      <c r="G585" s="104"/>
      <c r="H585" s="29"/>
      <c r="I585" s="26"/>
      <c r="J585" s="27">
        <f>I580*0.05*1.3</f>
        <v>0.13</v>
      </c>
      <c r="L585" s="27">
        <f t="shared" si="92"/>
        <v>0</v>
      </c>
      <c r="M585" s="32">
        <f t="shared" si="93"/>
        <v>0</v>
      </c>
    </row>
    <row r="586" spans="1:13" s="27" customFormat="1" ht="21" customHeight="1" x14ac:dyDescent="0.25">
      <c r="A586" s="3"/>
      <c r="B586" s="30"/>
      <c r="C586" s="105"/>
      <c r="D586" s="106"/>
      <c r="E586" s="106"/>
      <c r="F586" s="106"/>
      <c r="G586" s="107"/>
      <c r="H586" s="29"/>
      <c r="I586" s="26"/>
      <c r="L586" s="27">
        <f t="shared" si="92"/>
        <v>0</v>
      </c>
      <c r="M586" s="32">
        <f t="shared" si="93"/>
        <v>0</v>
      </c>
    </row>
    <row r="587" spans="1:13" s="27" customFormat="1" ht="21" customHeight="1" x14ac:dyDescent="0.25">
      <c r="A587" s="3"/>
      <c r="B587" s="30">
        <v>50140</v>
      </c>
      <c r="C587" s="105" t="s">
        <v>68</v>
      </c>
      <c r="D587" s="106"/>
      <c r="E587" s="106"/>
      <c r="F587" s="106"/>
      <c r="G587" s="107"/>
      <c r="H587" s="29" t="s">
        <v>28</v>
      </c>
      <c r="I587" s="26">
        <v>7.4</v>
      </c>
      <c r="K587" s="27">
        <v>28.71</v>
      </c>
      <c r="L587" s="27">
        <f t="shared" ref="L587:L592" si="94">K587*I587</f>
        <v>212.45400000000001</v>
      </c>
      <c r="M587" s="32">
        <f t="shared" ref="M587:M592" si="95">B587</f>
        <v>50140</v>
      </c>
    </row>
    <row r="588" spans="1:13" s="27" customFormat="1" ht="21" customHeight="1" x14ac:dyDescent="0.25">
      <c r="A588" s="3"/>
      <c r="B588" s="30"/>
      <c r="C588" s="102" t="s">
        <v>169</v>
      </c>
      <c r="D588" s="103"/>
      <c r="E588" s="103"/>
      <c r="F588" s="103"/>
      <c r="G588" s="104"/>
      <c r="H588" s="29"/>
      <c r="I588" s="26"/>
      <c r="L588" s="27">
        <f t="shared" si="94"/>
        <v>0</v>
      </c>
      <c r="M588" s="32">
        <f t="shared" si="95"/>
        <v>0</v>
      </c>
    </row>
    <row r="589" spans="1:13" s="27" customFormat="1" ht="21" customHeight="1" x14ac:dyDescent="0.25">
      <c r="A589" s="3"/>
      <c r="B589" s="30"/>
      <c r="C589" s="105"/>
      <c r="D589" s="106"/>
      <c r="E589" s="106"/>
      <c r="F589" s="106"/>
      <c r="G589" s="107"/>
      <c r="H589" s="29"/>
      <c r="I589" s="26"/>
      <c r="L589" s="27">
        <f t="shared" si="94"/>
        <v>0</v>
      </c>
      <c r="M589" s="32">
        <f t="shared" si="95"/>
        <v>0</v>
      </c>
    </row>
    <row r="590" spans="1:13" s="27" customFormat="1" ht="21" customHeight="1" x14ac:dyDescent="0.25">
      <c r="A590" s="3"/>
      <c r="B590" s="30">
        <v>130242</v>
      </c>
      <c r="C590" s="105" t="s">
        <v>70</v>
      </c>
      <c r="D590" s="106"/>
      <c r="E590" s="106"/>
      <c r="F590" s="106"/>
      <c r="G590" s="107"/>
      <c r="H590" s="29" t="s">
        <v>28</v>
      </c>
      <c r="I590" s="26">
        <v>7.4</v>
      </c>
      <c r="K590" s="27">
        <v>53.39</v>
      </c>
      <c r="L590" s="27">
        <f t="shared" si="94"/>
        <v>395.08600000000001</v>
      </c>
      <c r="M590" s="32">
        <f t="shared" si="95"/>
        <v>130242</v>
      </c>
    </row>
    <row r="591" spans="1:13" s="27" customFormat="1" ht="21" customHeight="1" x14ac:dyDescent="0.25">
      <c r="A591" s="3"/>
      <c r="B591" s="30"/>
      <c r="C591" s="102" t="s">
        <v>169</v>
      </c>
      <c r="D591" s="103"/>
      <c r="E591" s="103"/>
      <c r="F591" s="103"/>
      <c r="G591" s="104"/>
      <c r="H591" s="29"/>
      <c r="I591" s="26"/>
      <c r="L591" s="27">
        <f t="shared" si="94"/>
        <v>0</v>
      </c>
      <c r="M591" s="32">
        <f t="shared" si="95"/>
        <v>0</v>
      </c>
    </row>
    <row r="592" spans="1:13" s="27" customFormat="1" ht="21" customHeight="1" x14ac:dyDescent="0.25">
      <c r="A592" s="3"/>
      <c r="B592" s="30"/>
      <c r="C592" s="105"/>
      <c r="D592" s="106"/>
      <c r="E592" s="106"/>
      <c r="F592" s="106"/>
      <c r="G592" s="107"/>
      <c r="H592" s="29"/>
      <c r="I592" s="26"/>
      <c r="L592" s="27">
        <f t="shared" si="94"/>
        <v>0</v>
      </c>
      <c r="M592" s="32">
        <f t="shared" si="95"/>
        <v>0</v>
      </c>
    </row>
    <row r="593" spans="1:13" s="27" customFormat="1" ht="21" customHeight="1" x14ac:dyDescent="0.25">
      <c r="A593" s="3"/>
      <c r="B593" s="30">
        <v>80213</v>
      </c>
      <c r="C593" s="105" t="s">
        <v>93</v>
      </c>
      <c r="D593" s="111"/>
      <c r="E593" s="111"/>
      <c r="F593" s="111"/>
      <c r="G593" s="112"/>
      <c r="H593" s="29" t="s">
        <v>28</v>
      </c>
      <c r="I593" s="26">
        <v>1.5</v>
      </c>
      <c r="K593" s="27">
        <v>597.19000000000005</v>
      </c>
      <c r="L593" s="27">
        <f t="shared" ref="L593:L610" si="96">K593*I593</f>
        <v>895.78500000000008</v>
      </c>
      <c r="M593" s="32">
        <f t="shared" ref="M593:M610" si="97">B593</f>
        <v>80213</v>
      </c>
    </row>
    <row r="594" spans="1:13" s="27" customFormat="1" ht="21" customHeight="1" x14ac:dyDescent="0.25">
      <c r="A594" s="3"/>
      <c r="B594" s="30"/>
      <c r="C594" s="102" t="s">
        <v>126</v>
      </c>
      <c r="D594" s="109"/>
      <c r="E594" s="109"/>
      <c r="F594" s="109"/>
      <c r="G594" s="110"/>
      <c r="H594" s="64"/>
      <c r="I594" s="26"/>
      <c r="L594" s="27">
        <f t="shared" si="96"/>
        <v>0</v>
      </c>
      <c r="M594" s="32">
        <f t="shared" si="97"/>
        <v>0</v>
      </c>
    </row>
    <row r="595" spans="1:13" s="27" customFormat="1" ht="21" customHeight="1" x14ac:dyDescent="0.25">
      <c r="A595" s="3"/>
      <c r="B595" s="30"/>
      <c r="C595" s="105"/>
      <c r="D595" s="111"/>
      <c r="E595" s="111"/>
      <c r="F595" s="111"/>
      <c r="G595" s="112"/>
      <c r="H595" s="29"/>
      <c r="I595" s="26"/>
      <c r="L595" s="27">
        <f t="shared" si="96"/>
        <v>0</v>
      </c>
      <c r="M595" s="32">
        <f t="shared" si="97"/>
        <v>0</v>
      </c>
    </row>
    <row r="596" spans="1:13" s="27" customFormat="1" ht="21" customHeight="1" x14ac:dyDescent="0.25">
      <c r="A596" s="3"/>
      <c r="B596" s="30">
        <v>140104</v>
      </c>
      <c r="C596" s="105" t="s">
        <v>95</v>
      </c>
      <c r="D596" s="111"/>
      <c r="E596" s="111"/>
      <c r="F596" s="111"/>
      <c r="G596" s="112"/>
      <c r="H596" s="29" t="s">
        <v>28</v>
      </c>
      <c r="I596" s="26">
        <v>1.5</v>
      </c>
      <c r="K596" s="27">
        <v>123.31</v>
      </c>
      <c r="L596" s="27">
        <f t="shared" si="96"/>
        <v>184.965</v>
      </c>
      <c r="M596" s="32">
        <f t="shared" si="97"/>
        <v>140104</v>
      </c>
    </row>
    <row r="597" spans="1:13" s="27" customFormat="1" ht="21" customHeight="1" x14ac:dyDescent="0.25">
      <c r="A597" s="3"/>
      <c r="B597" s="30"/>
      <c r="C597" s="102" t="s">
        <v>126</v>
      </c>
      <c r="D597" s="109"/>
      <c r="E597" s="109"/>
      <c r="F597" s="109"/>
      <c r="G597" s="110"/>
      <c r="H597" s="64"/>
      <c r="I597" s="26"/>
      <c r="L597" s="27">
        <f t="shared" si="96"/>
        <v>0</v>
      </c>
      <c r="M597" s="32">
        <f t="shared" si="97"/>
        <v>0</v>
      </c>
    </row>
    <row r="598" spans="1:13" s="27" customFormat="1" ht="21" customHeight="1" x14ac:dyDescent="0.25">
      <c r="A598" s="3"/>
      <c r="B598" s="30"/>
      <c r="C598" s="105"/>
      <c r="D598" s="111"/>
      <c r="E598" s="111"/>
      <c r="F598" s="111"/>
      <c r="G598" s="112"/>
      <c r="H598" s="29"/>
      <c r="I598" s="26"/>
      <c r="L598" s="27">
        <f t="shared" si="96"/>
        <v>0</v>
      </c>
      <c r="M598" s="32">
        <f t="shared" si="97"/>
        <v>0</v>
      </c>
    </row>
    <row r="599" spans="1:13" s="27" customFormat="1" ht="21" customHeight="1" x14ac:dyDescent="0.25">
      <c r="A599" s="3"/>
      <c r="B599" s="30">
        <v>80275</v>
      </c>
      <c r="C599" s="105" t="s">
        <v>91</v>
      </c>
      <c r="D599" s="111"/>
      <c r="E599" s="111"/>
      <c r="F599" s="111"/>
      <c r="G599" s="112"/>
      <c r="H599" s="29" t="s">
        <v>28</v>
      </c>
      <c r="I599" s="26">
        <v>2.0499999999999998</v>
      </c>
      <c r="K599" s="27">
        <v>82.52</v>
      </c>
      <c r="L599" s="27">
        <f t="shared" si="96"/>
        <v>169.16599999999997</v>
      </c>
      <c r="M599" s="32">
        <f t="shared" si="97"/>
        <v>80275</v>
      </c>
    </row>
    <row r="600" spans="1:13" s="27" customFormat="1" ht="21" customHeight="1" x14ac:dyDescent="0.25">
      <c r="A600" s="3"/>
      <c r="B600" s="30"/>
      <c r="C600" s="102" t="s">
        <v>173</v>
      </c>
      <c r="D600" s="109"/>
      <c r="E600" s="109"/>
      <c r="F600" s="109"/>
      <c r="G600" s="110"/>
      <c r="H600" s="64"/>
      <c r="I600" s="26"/>
      <c r="L600" s="27">
        <f t="shared" si="96"/>
        <v>0</v>
      </c>
      <c r="M600" s="32">
        <f t="shared" si="97"/>
        <v>0</v>
      </c>
    </row>
    <row r="601" spans="1:13" s="27" customFormat="1" ht="21" customHeight="1" x14ac:dyDescent="0.25">
      <c r="A601" s="3"/>
      <c r="B601" s="30"/>
      <c r="C601" s="105"/>
      <c r="D601" s="111"/>
      <c r="E601" s="111"/>
      <c r="F601" s="111"/>
      <c r="G601" s="112"/>
      <c r="H601" s="29"/>
      <c r="I601" s="26"/>
      <c r="L601" s="27">
        <f t="shared" si="96"/>
        <v>0</v>
      </c>
      <c r="M601" s="32">
        <f t="shared" si="97"/>
        <v>0</v>
      </c>
    </row>
    <row r="602" spans="1:13" s="27" customFormat="1" ht="21" customHeight="1" x14ac:dyDescent="0.25">
      <c r="A602" s="3"/>
      <c r="B602" s="30">
        <v>76001</v>
      </c>
      <c r="C602" s="105" t="s">
        <v>49</v>
      </c>
      <c r="D602" s="106"/>
      <c r="E602" s="106"/>
      <c r="F602" s="106"/>
      <c r="G602" s="107"/>
      <c r="H602" s="29" t="s">
        <v>4</v>
      </c>
      <c r="I602" s="26">
        <v>1</v>
      </c>
      <c r="K602" s="27">
        <v>9.7899999999999991</v>
      </c>
      <c r="L602" s="27">
        <f t="shared" si="96"/>
        <v>9.7899999999999991</v>
      </c>
      <c r="M602" s="32">
        <f t="shared" si="97"/>
        <v>76001</v>
      </c>
    </row>
    <row r="603" spans="1:13" s="27" customFormat="1" ht="21" customHeight="1" x14ac:dyDescent="0.25">
      <c r="A603" s="3"/>
      <c r="B603" s="30"/>
      <c r="C603" s="102" t="s">
        <v>51</v>
      </c>
      <c r="D603" s="103"/>
      <c r="E603" s="103"/>
      <c r="F603" s="103"/>
      <c r="G603" s="104"/>
      <c r="H603" s="29"/>
      <c r="I603" s="26"/>
      <c r="L603" s="27">
        <f t="shared" si="96"/>
        <v>0</v>
      </c>
      <c r="M603" s="32">
        <f t="shared" si="97"/>
        <v>0</v>
      </c>
    </row>
    <row r="604" spans="1:13" s="27" customFormat="1" ht="21" customHeight="1" x14ac:dyDescent="0.25">
      <c r="A604" s="3"/>
      <c r="B604" s="30"/>
      <c r="C604" s="105"/>
      <c r="D604" s="106"/>
      <c r="E604" s="106"/>
      <c r="F604" s="106"/>
      <c r="G604" s="107"/>
      <c r="H604" s="29"/>
      <c r="I604" s="26"/>
      <c r="L604" s="27">
        <f t="shared" si="96"/>
        <v>0</v>
      </c>
      <c r="M604" s="32">
        <f t="shared" si="97"/>
        <v>0</v>
      </c>
    </row>
    <row r="605" spans="1:13" s="27" customFormat="1" ht="21" customHeight="1" x14ac:dyDescent="0.25">
      <c r="A605" s="3"/>
      <c r="B605" s="30">
        <v>70112</v>
      </c>
      <c r="C605" s="105" t="s">
        <v>77</v>
      </c>
      <c r="D605" s="106"/>
      <c r="E605" s="106"/>
      <c r="F605" s="106"/>
      <c r="G605" s="107"/>
      <c r="H605" s="29" t="s">
        <v>4</v>
      </c>
      <c r="I605" s="26">
        <v>1</v>
      </c>
      <c r="K605" s="27">
        <v>223.28</v>
      </c>
      <c r="L605" s="27">
        <f t="shared" si="96"/>
        <v>223.28</v>
      </c>
      <c r="M605" s="32">
        <f t="shared" si="97"/>
        <v>70112</v>
      </c>
    </row>
    <row r="606" spans="1:13" s="27" customFormat="1" ht="21" customHeight="1" x14ac:dyDescent="0.25">
      <c r="A606" s="3"/>
      <c r="B606" s="30"/>
      <c r="C606" s="102" t="s">
        <v>51</v>
      </c>
      <c r="D606" s="103"/>
      <c r="E606" s="103"/>
      <c r="F606" s="103"/>
      <c r="G606" s="104"/>
      <c r="H606" s="29"/>
      <c r="I606" s="26"/>
      <c r="L606" s="27">
        <f t="shared" si="96"/>
        <v>0</v>
      </c>
      <c r="M606" s="32">
        <f t="shared" si="97"/>
        <v>0</v>
      </c>
    </row>
    <row r="607" spans="1:13" s="27" customFormat="1" ht="21" customHeight="1" x14ac:dyDescent="0.25">
      <c r="A607" s="3"/>
      <c r="B607" s="30"/>
      <c r="C607" s="105"/>
      <c r="D607" s="106"/>
      <c r="E607" s="106"/>
      <c r="F607" s="106"/>
      <c r="G607" s="107"/>
      <c r="H607" s="29"/>
      <c r="I607" s="26"/>
      <c r="L607" s="27">
        <f t="shared" si="96"/>
        <v>0</v>
      </c>
      <c r="M607" s="32">
        <f t="shared" si="97"/>
        <v>0</v>
      </c>
    </row>
    <row r="608" spans="1:13" s="27" customFormat="1" ht="21" customHeight="1" x14ac:dyDescent="0.25">
      <c r="A608" s="3"/>
      <c r="B608" s="30">
        <v>70202</v>
      </c>
      <c r="C608" s="105" t="s">
        <v>78</v>
      </c>
      <c r="D608" s="106"/>
      <c r="E608" s="106"/>
      <c r="F608" s="106"/>
      <c r="G608" s="107"/>
      <c r="H608" s="29" t="s">
        <v>4</v>
      </c>
      <c r="I608" s="26">
        <v>1</v>
      </c>
      <c r="K608" s="27">
        <v>192.91</v>
      </c>
      <c r="L608" s="27">
        <f t="shared" si="96"/>
        <v>192.91</v>
      </c>
      <c r="M608" s="32">
        <f t="shared" si="97"/>
        <v>70202</v>
      </c>
    </row>
    <row r="609" spans="1:13" s="27" customFormat="1" ht="21" customHeight="1" x14ac:dyDescent="0.25">
      <c r="A609" s="3"/>
      <c r="B609" s="30"/>
      <c r="C609" s="102" t="s">
        <v>51</v>
      </c>
      <c r="D609" s="103"/>
      <c r="E609" s="103"/>
      <c r="F609" s="103"/>
      <c r="G609" s="104"/>
      <c r="H609" s="29"/>
      <c r="I609" s="26"/>
      <c r="L609" s="27">
        <f t="shared" si="96"/>
        <v>0</v>
      </c>
      <c r="M609" s="32">
        <f t="shared" si="97"/>
        <v>0</v>
      </c>
    </row>
    <row r="610" spans="1:13" s="27" customFormat="1" ht="21" customHeight="1" x14ac:dyDescent="0.25">
      <c r="A610" s="3"/>
      <c r="B610" s="30"/>
      <c r="C610" s="105"/>
      <c r="D610" s="106"/>
      <c r="E610" s="106"/>
      <c r="F610" s="106"/>
      <c r="G610" s="107"/>
      <c r="H610" s="29"/>
      <c r="I610" s="26"/>
      <c r="L610" s="27">
        <f t="shared" si="96"/>
        <v>0</v>
      </c>
      <c r="M610" s="32">
        <f t="shared" si="97"/>
        <v>0</v>
      </c>
    </row>
    <row r="611" spans="1:13" s="27" customFormat="1" ht="21" customHeight="1" x14ac:dyDescent="0.25">
      <c r="A611" s="3"/>
      <c r="B611" s="30">
        <v>118006</v>
      </c>
      <c r="C611" s="105" t="s">
        <v>84</v>
      </c>
      <c r="D611" s="106"/>
      <c r="E611" s="106"/>
      <c r="F611" s="106"/>
      <c r="G611" s="107"/>
      <c r="H611" s="29" t="s">
        <v>28</v>
      </c>
      <c r="I611" s="26">
        <v>2</v>
      </c>
      <c r="K611" s="27">
        <v>21.35</v>
      </c>
      <c r="L611" s="27">
        <f>K611*I611</f>
        <v>42.7</v>
      </c>
      <c r="M611" s="32">
        <f>B611</f>
        <v>118006</v>
      </c>
    </row>
    <row r="612" spans="1:13" s="27" customFormat="1" ht="21" customHeight="1" x14ac:dyDescent="0.25">
      <c r="A612" s="3"/>
      <c r="B612" s="30"/>
      <c r="C612" s="102" t="s">
        <v>85</v>
      </c>
      <c r="D612" s="103"/>
      <c r="E612" s="103"/>
      <c r="F612" s="103"/>
      <c r="G612" s="104"/>
      <c r="H612" s="29"/>
      <c r="I612" s="26"/>
      <c r="L612" s="27">
        <f>K612*I612</f>
        <v>0</v>
      </c>
      <c r="M612" s="32">
        <f>B612</f>
        <v>0</v>
      </c>
    </row>
    <row r="613" spans="1:13" s="27" customFormat="1" ht="21" customHeight="1" x14ac:dyDescent="0.25">
      <c r="A613" s="3"/>
      <c r="B613" s="30"/>
      <c r="C613" s="105"/>
      <c r="D613" s="106"/>
      <c r="E613" s="106"/>
      <c r="F613" s="106"/>
      <c r="G613" s="107"/>
      <c r="H613" s="29"/>
      <c r="I613" s="26"/>
      <c r="L613" s="27">
        <f>K613*I613</f>
        <v>0</v>
      </c>
      <c r="M613" s="32">
        <f>B613</f>
        <v>0</v>
      </c>
    </row>
    <row r="614" spans="1:13" s="27" customFormat="1" ht="21" customHeight="1" x14ac:dyDescent="0.25">
      <c r="A614" s="3"/>
      <c r="B614" s="30">
        <v>158001</v>
      </c>
      <c r="C614" s="105" t="s">
        <v>34</v>
      </c>
      <c r="D614" s="106"/>
      <c r="E614" s="106"/>
      <c r="F614" s="106"/>
      <c r="G614" s="107"/>
      <c r="H614" s="29" t="s">
        <v>28</v>
      </c>
      <c r="I614" s="26">
        <v>7.4</v>
      </c>
      <c r="K614" s="27">
        <v>12.83</v>
      </c>
      <c r="L614" s="27">
        <f t="shared" ref="L614:L627" si="98">K614*I614</f>
        <v>94.942000000000007</v>
      </c>
      <c r="M614" s="32">
        <f t="shared" ref="M614:M627" si="99">B614</f>
        <v>158001</v>
      </c>
    </row>
    <row r="615" spans="1:13" s="27" customFormat="1" ht="21" customHeight="1" x14ac:dyDescent="0.25">
      <c r="A615" s="3"/>
      <c r="B615" s="30"/>
      <c r="C615" s="102" t="s">
        <v>170</v>
      </c>
      <c r="D615" s="103"/>
      <c r="E615" s="103"/>
      <c r="F615" s="103"/>
      <c r="G615" s="104"/>
      <c r="H615" s="29"/>
      <c r="I615" s="26"/>
      <c r="L615" s="27">
        <f t="shared" si="98"/>
        <v>0</v>
      </c>
      <c r="M615" s="32">
        <f t="shared" si="99"/>
        <v>0</v>
      </c>
    </row>
    <row r="616" spans="1:13" s="27" customFormat="1" ht="21" customHeight="1" x14ac:dyDescent="0.25">
      <c r="A616" s="3"/>
      <c r="B616" s="30"/>
      <c r="C616" s="105"/>
      <c r="D616" s="106"/>
      <c r="E616" s="106"/>
      <c r="F616" s="106"/>
      <c r="G616" s="107"/>
      <c r="H616" s="29"/>
      <c r="I616" s="26"/>
      <c r="L616" s="27">
        <f t="shared" si="98"/>
        <v>0</v>
      </c>
      <c r="M616" s="32">
        <f t="shared" si="99"/>
        <v>0</v>
      </c>
    </row>
    <row r="617" spans="1:13" s="27" customFormat="1" ht="21" customHeight="1" x14ac:dyDescent="0.25">
      <c r="A617" s="3"/>
      <c r="B617" s="30">
        <v>158005</v>
      </c>
      <c r="C617" s="105" t="s">
        <v>73</v>
      </c>
      <c r="D617" s="106"/>
      <c r="E617" s="106"/>
      <c r="F617" s="106"/>
      <c r="G617" s="107"/>
      <c r="H617" s="29" t="s">
        <v>28</v>
      </c>
      <c r="I617" s="26">
        <v>22.25</v>
      </c>
      <c r="K617" s="27">
        <v>13.74</v>
      </c>
      <c r="L617" s="27">
        <f t="shared" si="98"/>
        <v>305.71500000000003</v>
      </c>
      <c r="M617" s="32">
        <f t="shared" si="99"/>
        <v>158005</v>
      </c>
    </row>
    <row r="618" spans="1:13" s="27" customFormat="1" ht="21" customHeight="1" x14ac:dyDescent="0.25">
      <c r="A618" s="3"/>
      <c r="B618" s="30"/>
      <c r="C618" s="102" t="s">
        <v>171</v>
      </c>
      <c r="D618" s="103"/>
      <c r="E618" s="103"/>
      <c r="F618" s="103"/>
      <c r="G618" s="104"/>
      <c r="H618" s="29"/>
      <c r="I618" s="26"/>
      <c r="L618" s="27">
        <f t="shared" si="98"/>
        <v>0</v>
      </c>
      <c r="M618" s="32">
        <f t="shared" si="99"/>
        <v>0</v>
      </c>
    </row>
    <row r="619" spans="1:13" s="27" customFormat="1" ht="21" customHeight="1" x14ac:dyDescent="0.25">
      <c r="A619" s="3"/>
      <c r="B619" s="30"/>
      <c r="C619" s="105"/>
      <c r="D619" s="106"/>
      <c r="E619" s="106"/>
      <c r="F619" s="106"/>
      <c r="G619" s="107"/>
      <c r="H619" s="29"/>
      <c r="I619" s="26"/>
      <c r="L619" s="27">
        <f t="shared" si="98"/>
        <v>0</v>
      </c>
      <c r="M619" s="32">
        <f t="shared" si="99"/>
        <v>0</v>
      </c>
    </row>
    <row r="620" spans="1:13" s="27" customFormat="1" ht="21" customHeight="1" x14ac:dyDescent="0.25">
      <c r="A620" s="3"/>
      <c r="B620" s="30">
        <v>150123</v>
      </c>
      <c r="C620" s="105" t="s">
        <v>74</v>
      </c>
      <c r="D620" s="106"/>
      <c r="E620" s="106"/>
      <c r="F620" s="106"/>
      <c r="G620" s="107"/>
      <c r="H620" s="29" t="s">
        <v>28</v>
      </c>
      <c r="I620" s="26">
        <v>12.9</v>
      </c>
      <c r="K620" s="27">
        <v>17.760000000000002</v>
      </c>
      <c r="L620" s="27">
        <f t="shared" si="98"/>
        <v>229.10400000000001</v>
      </c>
      <c r="M620" s="32">
        <f t="shared" si="99"/>
        <v>150123</v>
      </c>
    </row>
    <row r="621" spans="1:13" s="27" customFormat="1" ht="21" customHeight="1" x14ac:dyDescent="0.25">
      <c r="A621" s="3"/>
      <c r="B621" s="30"/>
      <c r="C621" s="102" t="s">
        <v>172</v>
      </c>
      <c r="D621" s="103"/>
      <c r="E621" s="103"/>
      <c r="F621" s="103"/>
      <c r="G621" s="104"/>
      <c r="H621" s="29"/>
      <c r="I621" s="26"/>
      <c r="L621" s="27">
        <f t="shared" si="98"/>
        <v>0</v>
      </c>
      <c r="M621" s="32">
        <f t="shared" si="99"/>
        <v>0</v>
      </c>
    </row>
    <row r="622" spans="1:13" s="27" customFormat="1" ht="21" customHeight="1" x14ac:dyDescent="0.25">
      <c r="A622" s="3"/>
      <c r="B622" s="30"/>
      <c r="C622" s="105"/>
      <c r="D622" s="106"/>
      <c r="E622" s="106"/>
      <c r="F622" s="106"/>
      <c r="G622" s="107"/>
      <c r="H622" s="29"/>
      <c r="I622" s="26"/>
      <c r="L622" s="27">
        <f>K622*I622</f>
        <v>0</v>
      </c>
      <c r="M622" s="32">
        <f>B622</f>
        <v>0</v>
      </c>
    </row>
    <row r="623" spans="1:13" s="27" customFormat="1" ht="21" customHeight="1" x14ac:dyDescent="0.25">
      <c r="A623" s="3"/>
      <c r="B623" s="30">
        <v>150211</v>
      </c>
      <c r="C623" s="105" t="s">
        <v>80</v>
      </c>
      <c r="D623" s="106"/>
      <c r="E623" s="106"/>
      <c r="F623" s="106"/>
      <c r="G623" s="107"/>
      <c r="H623" s="29" t="s">
        <v>28</v>
      </c>
      <c r="I623" s="26">
        <v>5.2</v>
      </c>
      <c r="K623" s="27">
        <v>32.369999999999997</v>
      </c>
      <c r="L623" s="27">
        <f t="shared" si="98"/>
        <v>168.32399999999998</v>
      </c>
      <c r="M623" s="32">
        <f t="shared" si="99"/>
        <v>150211</v>
      </c>
    </row>
    <row r="624" spans="1:13" s="27" customFormat="1" ht="21" customHeight="1" x14ac:dyDescent="0.25">
      <c r="A624" s="3"/>
      <c r="B624" s="30"/>
      <c r="C624" s="102" t="s">
        <v>81</v>
      </c>
      <c r="D624" s="103"/>
      <c r="E624" s="103"/>
      <c r="F624" s="103"/>
      <c r="G624" s="104"/>
      <c r="H624" s="29"/>
      <c r="I624" s="26"/>
      <c r="L624" s="27">
        <f t="shared" si="98"/>
        <v>0</v>
      </c>
      <c r="M624" s="32">
        <f t="shared" si="99"/>
        <v>0</v>
      </c>
    </row>
    <row r="625" spans="1:13" s="27" customFormat="1" ht="21" customHeight="1" x14ac:dyDescent="0.25">
      <c r="A625" s="3"/>
      <c r="B625" s="30"/>
      <c r="C625" s="105"/>
      <c r="D625" s="106"/>
      <c r="E625" s="106"/>
      <c r="F625" s="106"/>
      <c r="G625" s="107"/>
      <c r="H625" s="29"/>
      <c r="I625" s="26"/>
      <c r="L625" s="27">
        <f t="shared" si="98"/>
        <v>0</v>
      </c>
      <c r="M625" s="32">
        <f t="shared" si="99"/>
        <v>0</v>
      </c>
    </row>
    <row r="626" spans="1:13" s="27" customFormat="1" ht="21" customHeight="1" x14ac:dyDescent="0.25">
      <c r="A626" s="3"/>
      <c r="B626" s="30">
        <v>150310</v>
      </c>
      <c r="C626" s="105" t="s">
        <v>100</v>
      </c>
      <c r="D626" s="106"/>
      <c r="E626" s="106"/>
      <c r="F626" s="106"/>
      <c r="G626" s="107"/>
      <c r="H626" s="29" t="s">
        <v>28</v>
      </c>
      <c r="I626" s="26">
        <v>3.55</v>
      </c>
      <c r="K626" s="27">
        <v>39.090000000000003</v>
      </c>
      <c r="L626" s="27">
        <f t="shared" si="98"/>
        <v>138.76949999999999</v>
      </c>
      <c r="M626" s="32">
        <f t="shared" si="99"/>
        <v>150310</v>
      </c>
    </row>
    <row r="627" spans="1:13" s="27" customFormat="1" ht="21" customHeight="1" x14ac:dyDescent="0.25">
      <c r="A627" s="3"/>
      <c r="B627" s="30"/>
      <c r="C627" s="102" t="s">
        <v>174</v>
      </c>
      <c r="D627" s="103"/>
      <c r="E627" s="103"/>
      <c r="F627" s="103"/>
      <c r="G627" s="104"/>
      <c r="H627" s="29"/>
      <c r="I627" s="26"/>
      <c r="L627" s="27">
        <f t="shared" si="98"/>
        <v>0</v>
      </c>
      <c r="M627" s="32">
        <f t="shared" si="99"/>
        <v>0</v>
      </c>
    </row>
    <row r="628" spans="1:13" s="27" customFormat="1" ht="21" customHeight="1" x14ac:dyDescent="0.25">
      <c r="A628" s="3"/>
      <c r="B628" s="30"/>
      <c r="C628" s="105"/>
      <c r="D628" s="106"/>
      <c r="E628" s="106"/>
      <c r="F628" s="106"/>
      <c r="G628" s="107"/>
      <c r="H628" s="29"/>
      <c r="I628" s="26"/>
      <c r="L628" s="27">
        <f t="shared" ref="L628:L636" si="100">K628*I628</f>
        <v>0</v>
      </c>
      <c r="M628" s="32">
        <f t="shared" ref="M628:M636" si="101">B628</f>
        <v>0</v>
      </c>
    </row>
    <row r="629" spans="1:13" s="27" customFormat="1" ht="21" customHeight="1" x14ac:dyDescent="0.25">
      <c r="B629" s="30"/>
      <c r="C629" s="108" t="s">
        <v>176</v>
      </c>
      <c r="D629" s="93"/>
      <c r="E629" s="93"/>
      <c r="F629" s="93"/>
      <c r="G629" s="94"/>
      <c r="H629" s="29"/>
      <c r="I629" s="26"/>
      <c r="L629" s="27">
        <f t="shared" si="100"/>
        <v>0</v>
      </c>
      <c r="M629" s="32">
        <f t="shared" si="101"/>
        <v>0</v>
      </c>
    </row>
    <row r="630" spans="1:13" s="27" customFormat="1" ht="21" customHeight="1" x14ac:dyDescent="0.25">
      <c r="A630" s="3"/>
      <c r="B630" s="30">
        <v>115005</v>
      </c>
      <c r="C630" s="105" t="s">
        <v>36</v>
      </c>
      <c r="D630" s="106"/>
      <c r="E630" s="106"/>
      <c r="F630" s="106"/>
      <c r="G630" s="107"/>
      <c r="H630" s="29" t="s">
        <v>28</v>
      </c>
      <c r="I630" s="26">
        <v>20.399999999999999</v>
      </c>
      <c r="K630" s="27">
        <v>24.46</v>
      </c>
      <c r="L630" s="27">
        <f t="shared" si="100"/>
        <v>498.98399999999998</v>
      </c>
      <c r="M630" s="32">
        <f t="shared" si="101"/>
        <v>115005</v>
      </c>
    </row>
    <row r="631" spans="1:13" s="27" customFormat="1" ht="21" customHeight="1" x14ac:dyDescent="0.25">
      <c r="A631" s="3"/>
      <c r="B631" s="30"/>
      <c r="C631" s="102" t="s">
        <v>183</v>
      </c>
      <c r="D631" s="103"/>
      <c r="E631" s="103"/>
      <c r="F631" s="103"/>
      <c r="G631" s="104"/>
      <c r="H631" s="29"/>
      <c r="I631" s="26"/>
      <c r="L631" s="27">
        <f t="shared" si="100"/>
        <v>0</v>
      </c>
      <c r="M631" s="32">
        <f t="shared" si="101"/>
        <v>0</v>
      </c>
    </row>
    <row r="632" spans="1:13" s="27" customFormat="1" ht="21" customHeight="1" x14ac:dyDescent="0.25">
      <c r="A632" s="3"/>
      <c r="B632" s="30"/>
      <c r="C632" s="105"/>
      <c r="D632" s="106"/>
      <c r="E632" s="106"/>
      <c r="F632" s="106"/>
      <c r="G632" s="107"/>
      <c r="H632" s="29"/>
      <c r="I632" s="26"/>
      <c r="L632" s="27">
        <f t="shared" si="100"/>
        <v>0</v>
      </c>
      <c r="M632" s="32">
        <f t="shared" si="101"/>
        <v>0</v>
      </c>
    </row>
    <row r="633" spans="1:13" s="27" customFormat="1" ht="21" customHeight="1" x14ac:dyDescent="0.25">
      <c r="A633" s="3"/>
      <c r="B633" s="30">
        <v>135005</v>
      </c>
      <c r="C633" s="105" t="s">
        <v>30</v>
      </c>
      <c r="D633" s="106"/>
      <c r="E633" s="106"/>
      <c r="F633" s="106"/>
      <c r="G633" s="107"/>
      <c r="H633" s="29" t="s">
        <v>28</v>
      </c>
      <c r="I633" s="26">
        <v>7.6</v>
      </c>
      <c r="K633" s="27">
        <v>26.2</v>
      </c>
      <c r="L633" s="27">
        <f t="shared" si="100"/>
        <v>199.11999999999998</v>
      </c>
      <c r="M633" s="32">
        <f t="shared" si="101"/>
        <v>135005</v>
      </c>
    </row>
    <row r="634" spans="1:13" s="27" customFormat="1" ht="21" customHeight="1" x14ac:dyDescent="0.25">
      <c r="A634" s="3"/>
      <c r="B634" s="30"/>
      <c r="C634" s="102" t="s">
        <v>177</v>
      </c>
      <c r="D634" s="103"/>
      <c r="E634" s="103"/>
      <c r="F634" s="103"/>
      <c r="G634" s="104"/>
      <c r="H634" s="29"/>
      <c r="I634" s="26"/>
      <c r="L634" s="27">
        <f t="shared" si="100"/>
        <v>0</v>
      </c>
      <c r="M634" s="32">
        <f t="shared" si="101"/>
        <v>0</v>
      </c>
    </row>
    <row r="635" spans="1:13" s="27" customFormat="1" ht="21" customHeight="1" x14ac:dyDescent="0.25">
      <c r="A635" s="3"/>
      <c r="B635" s="30"/>
      <c r="C635" s="105"/>
      <c r="D635" s="106"/>
      <c r="E635" s="106"/>
      <c r="F635" s="106"/>
      <c r="G635" s="107"/>
      <c r="H635" s="29"/>
      <c r="I635" s="26"/>
      <c r="L635" s="27">
        <f t="shared" si="100"/>
        <v>0</v>
      </c>
      <c r="M635" s="32">
        <f t="shared" si="101"/>
        <v>0</v>
      </c>
    </row>
    <row r="636" spans="1:13" s="27" customFormat="1" ht="21" customHeight="1" x14ac:dyDescent="0.25">
      <c r="A636" s="3"/>
      <c r="B636" s="30">
        <v>115003</v>
      </c>
      <c r="C636" s="105" t="s">
        <v>82</v>
      </c>
      <c r="D636" s="106"/>
      <c r="E636" s="106"/>
      <c r="F636" s="106"/>
      <c r="G636" s="107"/>
      <c r="H636" s="29" t="s">
        <v>28</v>
      </c>
      <c r="I636" s="26">
        <v>2</v>
      </c>
      <c r="K636" s="27">
        <v>6.99</v>
      </c>
      <c r="L636" s="27">
        <f t="shared" si="100"/>
        <v>13.98</v>
      </c>
      <c r="M636" s="32">
        <f t="shared" si="101"/>
        <v>115003</v>
      </c>
    </row>
    <row r="637" spans="1:13" s="27" customFormat="1" ht="21" customHeight="1" x14ac:dyDescent="0.25">
      <c r="A637" s="3"/>
      <c r="B637" s="30"/>
      <c r="C637" s="102" t="s">
        <v>83</v>
      </c>
      <c r="D637" s="103"/>
      <c r="E637" s="103"/>
      <c r="F637" s="103"/>
      <c r="G637" s="104"/>
      <c r="H637" s="29"/>
      <c r="I637" s="26"/>
      <c r="L637" s="27">
        <f t="shared" ref="L637:L643" si="102">K637*I637</f>
        <v>0</v>
      </c>
      <c r="M637" s="32">
        <f t="shared" ref="M637:M643" si="103">B637</f>
        <v>0</v>
      </c>
    </row>
    <row r="638" spans="1:13" s="27" customFormat="1" ht="21" customHeight="1" x14ac:dyDescent="0.25">
      <c r="A638" s="3"/>
      <c r="B638" s="30"/>
      <c r="C638" s="105"/>
      <c r="D638" s="106"/>
      <c r="E638" s="106"/>
      <c r="F638" s="106"/>
      <c r="G638" s="107"/>
      <c r="H638" s="29"/>
      <c r="I638" s="26"/>
      <c r="L638" s="27">
        <f t="shared" si="102"/>
        <v>0</v>
      </c>
      <c r="M638" s="32">
        <f t="shared" si="103"/>
        <v>0</v>
      </c>
    </row>
    <row r="639" spans="1:13" s="27" customFormat="1" ht="21" customHeight="1" x14ac:dyDescent="0.25">
      <c r="A639" s="3"/>
      <c r="B639" s="30">
        <v>10107</v>
      </c>
      <c r="C639" s="105" t="s">
        <v>32</v>
      </c>
      <c r="D639" s="106"/>
      <c r="E639" s="106"/>
      <c r="F639" s="106"/>
      <c r="G639" s="107"/>
      <c r="H639" s="29" t="s">
        <v>27</v>
      </c>
      <c r="I639" s="26">
        <f>SUM(J640:J643)</f>
        <v>1.222</v>
      </c>
      <c r="K639" s="27">
        <v>80.22</v>
      </c>
      <c r="L639" s="27">
        <f t="shared" si="102"/>
        <v>98.028840000000002</v>
      </c>
      <c r="M639" s="32">
        <f t="shared" si="103"/>
        <v>10107</v>
      </c>
    </row>
    <row r="640" spans="1:13" s="27" customFormat="1" ht="21" customHeight="1" x14ac:dyDescent="0.25">
      <c r="A640" s="3"/>
      <c r="B640" s="30"/>
      <c r="C640" s="102" t="s">
        <v>132</v>
      </c>
      <c r="D640" s="103"/>
      <c r="E640" s="103"/>
      <c r="F640" s="103"/>
      <c r="G640" s="104"/>
      <c r="H640" s="29"/>
      <c r="I640" s="26"/>
      <c r="J640" s="27">
        <f>I633*0.03*1.3</f>
        <v>0.2964</v>
      </c>
      <c r="L640" s="27">
        <f t="shared" si="102"/>
        <v>0</v>
      </c>
      <c r="M640" s="32">
        <f t="shared" si="103"/>
        <v>0</v>
      </c>
    </row>
    <row r="641" spans="1:13" s="27" customFormat="1" ht="21" customHeight="1" x14ac:dyDescent="0.25">
      <c r="A641" s="3"/>
      <c r="B641" s="30"/>
      <c r="C641" s="102" t="s">
        <v>90</v>
      </c>
      <c r="D641" s="103"/>
      <c r="E641" s="103"/>
      <c r="F641" s="103"/>
      <c r="G641" s="104"/>
      <c r="H641" s="29"/>
      <c r="I641" s="26"/>
      <c r="J641" s="27">
        <f>I636*0.05*1.3</f>
        <v>0.13</v>
      </c>
      <c r="L641" s="27">
        <f t="shared" si="102"/>
        <v>0</v>
      </c>
      <c r="M641" s="32">
        <f t="shared" si="103"/>
        <v>0</v>
      </c>
    </row>
    <row r="642" spans="1:13" s="27" customFormat="1" ht="21" customHeight="1" x14ac:dyDescent="0.25">
      <c r="A642" s="3"/>
      <c r="B642" s="30"/>
      <c r="C642" s="102" t="s">
        <v>184</v>
      </c>
      <c r="D642" s="103"/>
      <c r="E642" s="103"/>
      <c r="F642" s="103"/>
      <c r="G642" s="104"/>
      <c r="H642" s="29"/>
      <c r="I642" s="26"/>
      <c r="J642" s="27">
        <f>I630*0.03*1.3</f>
        <v>0.79559999999999997</v>
      </c>
      <c r="L642" s="27">
        <f>K642*I642</f>
        <v>0</v>
      </c>
      <c r="M642" s="32">
        <f>B642</f>
        <v>0</v>
      </c>
    </row>
    <row r="643" spans="1:13" s="27" customFormat="1" ht="21" customHeight="1" x14ac:dyDescent="0.25">
      <c r="A643" s="3"/>
      <c r="B643" s="30"/>
      <c r="C643" s="105"/>
      <c r="D643" s="106"/>
      <c r="E643" s="106"/>
      <c r="F643" s="106"/>
      <c r="G643" s="107"/>
      <c r="H643" s="29"/>
      <c r="I643" s="26"/>
      <c r="L643" s="27">
        <f t="shared" si="102"/>
        <v>0</v>
      </c>
      <c r="M643" s="32">
        <f t="shared" si="103"/>
        <v>0</v>
      </c>
    </row>
    <row r="644" spans="1:13" s="27" customFormat="1" ht="21" customHeight="1" x14ac:dyDescent="0.25">
      <c r="A644" s="3"/>
      <c r="B644" s="30">
        <v>50140</v>
      </c>
      <c r="C644" s="105" t="s">
        <v>68</v>
      </c>
      <c r="D644" s="106"/>
      <c r="E644" s="106"/>
      <c r="F644" s="106"/>
      <c r="G644" s="107"/>
      <c r="H644" s="29" t="s">
        <v>28</v>
      </c>
      <c r="I644" s="26">
        <v>7.6</v>
      </c>
      <c r="K644" s="27">
        <v>28.71</v>
      </c>
      <c r="L644" s="27">
        <f t="shared" ref="L644:L652" si="104">K644*I644</f>
        <v>218.196</v>
      </c>
      <c r="M644" s="32">
        <f t="shared" ref="M644:M652" si="105">B644</f>
        <v>50140</v>
      </c>
    </row>
    <row r="645" spans="1:13" s="27" customFormat="1" ht="21" customHeight="1" x14ac:dyDescent="0.25">
      <c r="A645" s="3"/>
      <c r="B645" s="30"/>
      <c r="C645" s="102" t="s">
        <v>177</v>
      </c>
      <c r="D645" s="103"/>
      <c r="E645" s="103"/>
      <c r="F645" s="103"/>
      <c r="G645" s="104"/>
      <c r="H645" s="29"/>
      <c r="I645" s="26"/>
      <c r="L645" s="27">
        <f t="shared" si="104"/>
        <v>0</v>
      </c>
      <c r="M645" s="32">
        <f t="shared" si="105"/>
        <v>0</v>
      </c>
    </row>
    <row r="646" spans="1:13" s="27" customFormat="1" ht="21" customHeight="1" x14ac:dyDescent="0.25">
      <c r="A646" s="3"/>
      <c r="B646" s="30"/>
      <c r="C646" s="105"/>
      <c r="D646" s="106"/>
      <c r="E646" s="106"/>
      <c r="F646" s="106"/>
      <c r="G646" s="107"/>
      <c r="H646" s="29"/>
      <c r="I646" s="26"/>
      <c r="L646" s="27">
        <f t="shared" si="104"/>
        <v>0</v>
      </c>
      <c r="M646" s="32">
        <f t="shared" si="105"/>
        <v>0</v>
      </c>
    </row>
    <row r="647" spans="1:13" s="27" customFormat="1" ht="21" customHeight="1" x14ac:dyDescent="0.25">
      <c r="A647" s="3"/>
      <c r="B647" s="30">
        <v>130242</v>
      </c>
      <c r="C647" s="105" t="s">
        <v>70</v>
      </c>
      <c r="D647" s="106"/>
      <c r="E647" s="106"/>
      <c r="F647" s="106"/>
      <c r="G647" s="107"/>
      <c r="H647" s="29" t="s">
        <v>28</v>
      </c>
      <c r="I647" s="26">
        <v>7.6</v>
      </c>
      <c r="K647" s="27">
        <v>53.39</v>
      </c>
      <c r="L647" s="27">
        <f t="shared" si="104"/>
        <v>405.76400000000001</v>
      </c>
      <c r="M647" s="32">
        <f t="shared" si="105"/>
        <v>130242</v>
      </c>
    </row>
    <row r="648" spans="1:13" s="27" customFormat="1" ht="21" customHeight="1" x14ac:dyDescent="0.25">
      <c r="A648" s="3"/>
      <c r="B648" s="30"/>
      <c r="C648" s="102" t="s">
        <v>177</v>
      </c>
      <c r="D648" s="103"/>
      <c r="E648" s="103"/>
      <c r="F648" s="103"/>
      <c r="G648" s="104"/>
      <c r="H648" s="29"/>
      <c r="I648" s="26"/>
      <c r="L648" s="27">
        <f t="shared" si="104"/>
        <v>0</v>
      </c>
      <c r="M648" s="32">
        <f t="shared" si="105"/>
        <v>0</v>
      </c>
    </row>
    <row r="649" spans="1:13" s="27" customFormat="1" ht="21" customHeight="1" x14ac:dyDescent="0.25">
      <c r="A649" s="3"/>
      <c r="B649" s="30"/>
      <c r="C649" s="105"/>
      <c r="D649" s="106"/>
      <c r="E649" s="106"/>
      <c r="F649" s="106"/>
      <c r="G649" s="107"/>
      <c r="H649" s="29"/>
      <c r="I649" s="26"/>
      <c r="L649" s="27">
        <f t="shared" si="104"/>
        <v>0</v>
      </c>
      <c r="M649" s="32">
        <f t="shared" si="105"/>
        <v>0</v>
      </c>
    </row>
    <row r="650" spans="1:13" s="27" customFormat="1" ht="21" customHeight="1" x14ac:dyDescent="0.25">
      <c r="A650" s="3"/>
      <c r="B650" s="30">
        <v>110229</v>
      </c>
      <c r="C650" s="105" t="s">
        <v>40</v>
      </c>
      <c r="D650" s="106"/>
      <c r="E650" s="106"/>
      <c r="F650" s="106"/>
      <c r="G650" s="107"/>
      <c r="H650" s="29" t="s">
        <v>28</v>
      </c>
      <c r="I650" s="26">
        <v>20.399999999999999</v>
      </c>
      <c r="K650" s="27">
        <v>42.94</v>
      </c>
      <c r="L650" s="27">
        <f t="shared" si="104"/>
        <v>875.97599999999989</v>
      </c>
      <c r="M650" s="32">
        <f t="shared" si="105"/>
        <v>110229</v>
      </c>
    </row>
    <row r="651" spans="1:13" s="27" customFormat="1" ht="21" customHeight="1" x14ac:dyDescent="0.25">
      <c r="A651" s="3"/>
      <c r="B651" s="30"/>
      <c r="C651" s="102" t="s">
        <v>183</v>
      </c>
      <c r="D651" s="103"/>
      <c r="E651" s="103"/>
      <c r="F651" s="103"/>
      <c r="G651" s="104"/>
      <c r="H651" s="29"/>
      <c r="I651" s="26"/>
      <c r="L651" s="27">
        <f t="shared" si="104"/>
        <v>0</v>
      </c>
      <c r="M651" s="32">
        <f t="shared" si="105"/>
        <v>0</v>
      </c>
    </row>
    <row r="652" spans="1:13" s="27" customFormat="1" ht="21" customHeight="1" x14ac:dyDescent="0.25">
      <c r="A652" s="3"/>
      <c r="B652" s="30"/>
      <c r="C652" s="105"/>
      <c r="D652" s="106"/>
      <c r="E652" s="106"/>
      <c r="F652" s="106"/>
      <c r="G652" s="107"/>
      <c r="H652" s="29"/>
      <c r="I652" s="26"/>
      <c r="L652" s="27">
        <f t="shared" si="104"/>
        <v>0</v>
      </c>
      <c r="M652" s="32">
        <f t="shared" si="105"/>
        <v>0</v>
      </c>
    </row>
    <row r="653" spans="1:13" s="27" customFormat="1" ht="21" customHeight="1" x14ac:dyDescent="0.25">
      <c r="A653" s="3"/>
      <c r="B653" s="30">
        <v>80275</v>
      </c>
      <c r="C653" s="105" t="s">
        <v>91</v>
      </c>
      <c r="D653" s="111"/>
      <c r="E653" s="111"/>
      <c r="F653" s="111"/>
      <c r="G653" s="112"/>
      <c r="H653" s="29" t="s">
        <v>28</v>
      </c>
      <c r="I653" s="26">
        <v>4</v>
      </c>
      <c r="K653" s="27">
        <v>82.52</v>
      </c>
      <c r="L653" s="27">
        <f t="shared" ref="L653:L664" si="106">K653*I653</f>
        <v>330.08</v>
      </c>
      <c r="M653" s="32">
        <f t="shared" ref="M653:M664" si="107">B653</f>
        <v>80275</v>
      </c>
    </row>
    <row r="654" spans="1:13" s="27" customFormat="1" ht="21" customHeight="1" x14ac:dyDescent="0.25">
      <c r="A654" s="3"/>
      <c r="B654" s="30"/>
      <c r="C654" s="102" t="s">
        <v>178</v>
      </c>
      <c r="D654" s="109"/>
      <c r="E654" s="109"/>
      <c r="F654" s="109"/>
      <c r="G654" s="110"/>
      <c r="H654" s="64"/>
      <c r="I654" s="26"/>
      <c r="L654" s="27">
        <f t="shared" si="106"/>
        <v>0</v>
      </c>
      <c r="M654" s="32">
        <f t="shared" si="107"/>
        <v>0</v>
      </c>
    </row>
    <row r="655" spans="1:13" s="27" customFormat="1" ht="21" customHeight="1" x14ac:dyDescent="0.25">
      <c r="A655" s="3"/>
      <c r="B655" s="30"/>
      <c r="C655" s="105"/>
      <c r="D655" s="111"/>
      <c r="E655" s="111"/>
      <c r="F655" s="111"/>
      <c r="G655" s="112"/>
      <c r="H655" s="29"/>
      <c r="I655" s="26"/>
      <c r="L655" s="27">
        <f t="shared" si="106"/>
        <v>0</v>
      </c>
      <c r="M655" s="32">
        <f t="shared" si="107"/>
        <v>0</v>
      </c>
    </row>
    <row r="656" spans="1:13" s="27" customFormat="1" ht="21" customHeight="1" x14ac:dyDescent="0.25">
      <c r="A656" s="3"/>
      <c r="B656" s="30">
        <v>76001</v>
      </c>
      <c r="C656" s="105" t="s">
        <v>49</v>
      </c>
      <c r="D656" s="106"/>
      <c r="E656" s="106"/>
      <c r="F656" s="106"/>
      <c r="G656" s="107"/>
      <c r="H656" s="29" t="s">
        <v>4</v>
      </c>
      <c r="I656" s="26">
        <v>1</v>
      </c>
      <c r="K656" s="27">
        <v>9.7899999999999991</v>
      </c>
      <c r="L656" s="27">
        <f t="shared" si="106"/>
        <v>9.7899999999999991</v>
      </c>
      <c r="M656" s="32">
        <f t="shared" si="107"/>
        <v>76001</v>
      </c>
    </row>
    <row r="657" spans="1:13" s="27" customFormat="1" ht="21" customHeight="1" x14ac:dyDescent="0.25">
      <c r="A657" s="3"/>
      <c r="B657" s="30"/>
      <c r="C657" s="102" t="s">
        <v>51</v>
      </c>
      <c r="D657" s="103"/>
      <c r="E657" s="103"/>
      <c r="F657" s="103"/>
      <c r="G657" s="104"/>
      <c r="H657" s="29"/>
      <c r="I657" s="26"/>
      <c r="L657" s="27">
        <f t="shared" si="106"/>
        <v>0</v>
      </c>
      <c r="M657" s="32">
        <f t="shared" si="107"/>
        <v>0</v>
      </c>
    </row>
    <row r="658" spans="1:13" s="27" customFormat="1" ht="21" customHeight="1" x14ac:dyDescent="0.25">
      <c r="A658" s="3"/>
      <c r="B658" s="30"/>
      <c r="C658" s="105"/>
      <c r="D658" s="106"/>
      <c r="E658" s="106"/>
      <c r="F658" s="106"/>
      <c r="G658" s="107"/>
      <c r="H658" s="29"/>
      <c r="I658" s="26"/>
      <c r="L658" s="27">
        <f t="shared" si="106"/>
        <v>0</v>
      </c>
      <c r="M658" s="32">
        <f t="shared" si="107"/>
        <v>0</v>
      </c>
    </row>
    <row r="659" spans="1:13" s="27" customFormat="1" ht="21" customHeight="1" x14ac:dyDescent="0.25">
      <c r="A659" s="3"/>
      <c r="B659" s="30">
        <v>70112</v>
      </c>
      <c r="C659" s="105" t="s">
        <v>77</v>
      </c>
      <c r="D659" s="106"/>
      <c r="E659" s="106"/>
      <c r="F659" s="106"/>
      <c r="G659" s="107"/>
      <c r="H659" s="29" t="s">
        <v>4</v>
      </c>
      <c r="I659" s="26">
        <v>1</v>
      </c>
      <c r="K659" s="27">
        <v>223.28</v>
      </c>
      <c r="L659" s="27">
        <f t="shared" si="106"/>
        <v>223.28</v>
      </c>
      <c r="M659" s="32">
        <f t="shared" si="107"/>
        <v>70112</v>
      </c>
    </row>
    <row r="660" spans="1:13" s="27" customFormat="1" ht="21" customHeight="1" x14ac:dyDescent="0.25">
      <c r="A660" s="3"/>
      <c r="B660" s="30"/>
      <c r="C660" s="102" t="s">
        <v>51</v>
      </c>
      <c r="D660" s="103"/>
      <c r="E660" s="103"/>
      <c r="F660" s="103"/>
      <c r="G660" s="104"/>
      <c r="H660" s="29"/>
      <c r="I660" s="26"/>
      <c r="L660" s="27">
        <f t="shared" si="106"/>
        <v>0</v>
      </c>
      <c r="M660" s="32">
        <f t="shared" si="107"/>
        <v>0</v>
      </c>
    </row>
    <row r="661" spans="1:13" s="27" customFormat="1" ht="21" customHeight="1" x14ac:dyDescent="0.25">
      <c r="A661" s="3"/>
      <c r="B661" s="30"/>
      <c r="C661" s="105"/>
      <c r="D661" s="106"/>
      <c r="E661" s="106"/>
      <c r="F661" s="106"/>
      <c r="G661" s="107"/>
      <c r="H661" s="29"/>
      <c r="I661" s="26"/>
      <c r="L661" s="27">
        <f t="shared" si="106"/>
        <v>0</v>
      </c>
      <c r="M661" s="32">
        <f t="shared" si="107"/>
        <v>0</v>
      </c>
    </row>
    <row r="662" spans="1:13" s="27" customFormat="1" ht="21" customHeight="1" x14ac:dyDescent="0.25">
      <c r="A662" s="3"/>
      <c r="B662" s="30">
        <v>70202</v>
      </c>
      <c r="C662" s="105" t="s">
        <v>78</v>
      </c>
      <c r="D662" s="106"/>
      <c r="E662" s="106"/>
      <c r="F662" s="106"/>
      <c r="G662" s="107"/>
      <c r="H662" s="29" t="s">
        <v>4</v>
      </c>
      <c r="I662" s="26">
        <v>1</v>
      </c>
      <c r="K662" s="27">
        <v>192.91</v>
      </c>
      <c r="L662" s="27">
        <f t="shared" si="106"/>
        <v>192.91</v>
      </c>
      <c r="M662" s="32">
        <f t="shared" si="107"/>
        <v>70202</v>
      </c>
    </row>
    <row r="663" spans="1:13" s="27" customFormat="1" ht="21" customHeight="1" x14ac:dyDescent="0.25">
      <c r="A663" s="3"/>
      <c r="B663" s="30"/>
      <c r="C663" s="102" t="s">
        <v>51</v>
      </c>
      <c r="D663" s="103"/>
      <c r="E663" s="103"/>
      <c r="F663" s="103"/>
      <c r="G663" s="104"/>
      <c r="H663" s="29"/>
      <c r="I663" s="26"/>
      <c r="L663" s="27">
        <f t="shared" si="106"/>
        <v>0</v>
      </c>
      <c r="M663" s="32">
        <f t="shared" si="107"/>
        <v>0</v>
      </c>
    </row>
    <row r="664" spans="1:13" s="27" customFormat="1" ht="21" customHeight="1" x14ac:dyDescent="0.25">
      <c r="A664" s="3"/>
      <c r="B664" s="30"/>
      <c r="C664" s="105"/>
      <c r="D664" s="106"/>
      <c r="E664" s="106"/>
      <c r="F664" s="106"/>
      <c r="G664" s="107"/>
      <c r="H664" s="29"/>
      <c r="I664" s="26"/>
      <c r="L664" s="27">
        <f t="shared" si="106"/>
        <v>0</v>
      </c>
      <c r="M664" s="32">
        <f t="shared" si="107"/>
        <v>0</v>
      </c>
    </row>
    <row r="665" spans="1:13" s="27" customFormat="1" ht="21" customHeight="1" x14ac:dyDescent="0.25">
      <c r="A665" s="3"/>
      <c r="B665" s="30">
        <v>118006</v>
      </c>
      <c r="C665" s="105" t="s">
        <v>84</v>
      </c>
      <c r="D665" s="106"/>
      <c r="E665" s="106"/>
      <c r="F665" s="106"/>
      <c r="G665" s="107"/>
      <c r="H665" s="29" t="s">
        <v>28</v>
      </c>
      <c r="I665" s="26">
        <v>2</v>
      </c>
      <c r="K665" s="27">
        <v>21.35</v>
      </c>
      <c r="L665" s="27">
        <f>K665*I665</f>
        <v>42.7</v>
      </c>
      <c r="M665" s="32">
        <f>B665</f>
        <v>118006</v>
      </c>
    </row>
    <row r="666" spans="1:13" s="27" customFormat="1" ht="21" customHeight="1" x14ac:dyDescent="0.25">
      <c r="A666" s="3"/>
      <c r="B666" s="30"/>
      <c r="C666" s="102" t="s">
        <v>85</v>
      </c>
      <c r="D666" s="103"/>
      <c r="E666" s="103"/>
      <c r="F666" s="103"/>
      <c r="G666" s="104"/>
      <c r="H666" s="29"/>
      <c r="I666" s="26"/>
      <c r="L666" s="27">
        <f>K666*I666</f>
        <v>0</v>
      </c>
      <c r="M666" s="32">
        <f>B666</f>
        <v>0</v>
      </c>
    </row>
    <row r="667" spans="1:13" s="27" customFormat="1" ht="21" customHeight="1" x14ac:dyDescent="0.25">
      <c r="A667" s="3"/>
      <c r="B667" s="30"/>
      <c r="C667" s="105"/>
      <c r="D667" s="106"/>
      <c r="E667" s="106"/>
      <c r="F667" s="106"/>
      <c r="G667" s="107"/>
      <c r="H667" s="29"/>
      <c r="I667" s="26"/>
      <c r="L667" s="27">
        <f>K667*I667</f>
        <v>0</v>
      </c>
      <c r="M667" s="32">
        <f>B667</f>
        <v>0</v>
      </c>
    </row>
    <row r="668" spans="1:13" s="27" customFormat="1" ht="21" customHeight="1" x14ac:dyDescent="0.25">
      <c r="A668" s="3"/>
      <c r="B668" s="30">
        <v>158001</v>
      </c>
      <c r="C668" s="105" t="s">
        <v>34</v>
      </c>
      <c r="D668" s="106"/>
      <c r="E668" s="106"/>
      <c r="F668" s="106"/>
      <c r="G668" s="107"/>
      <c r="H668" s="29" t="s">
        <v>28</v>
      </c>
      <c r="I668" s="26">
        <v>7.6</v>
      </c>
      <c r="K668" s="27">
        <v>12.83</v>
      </c>
      <c r="L668" s="27">
        <f t="shared" ref="L668:L681" si="108">K668*I668</f>
        <v>97.507999999999996</v>
      </c>
      <c r="M668" s="32">
        <f t="shared" ref="M668:M681" si="109">B668</f>
        <v>158001</v>
      </c>
    </row>
    <row r="669" spans="1:13" s="27" customFormat="1" ht="21" customHeight="1" x14ac:dyDescent="0.25">
      <c r="A669" s="3"/>
      <c r="B669" s="30"/>
      <c r="C669" s="102" t="s">
        <v>179</v>
      </c>
      <c r="D669" s="103"/>
      <c r="E669" s="103"/>
      <c r="F669" s="103"/>
      <c r="G669" s="104"/>
      <c r="H669" s="29"/>
      <c r="I669" s="26"/>
      <c r="L669" s="27">
        <f t="shared" si="108"/>
        <v>0</v>
      </c>
      <c r="M669" s="32">
        <f t="shared" si="109"/>
        <v>0</v>
      </c>
    </row>
    <row r="670" spans="1:13" s="27" customFormat="1" ht="21" customHeight="1" x14ac:dyDescent="0.25">
      <c r="A670" s="3"/>
      <c r="B670" s="30"/>
      <c r="C670" s="105"/>
      <c r="D670" s="106"/>
      <c r="E670" s="106"/>
      <c r="F670" s="106"/>
      <c r="G670" s="107"/>
      <c r="H670" s="29"/>
      <c r="I670" s="26"/>
      <c r="L670" s="27">
        <f t="shared" si="108"/>
        <v>0</v>
      </c>
      <c r="M670" s="32">
        <f t="shared" si="109"/>
        <v>0</v>
      </c>
    </row>
    <row r="671" spans="1:13" s="27" customFormat="1" ht="21" customHeight="1" x14ac:dyDescent="0.25">
      <c r="A671" s="3"/>
      <c r="B671" s="30">
        <v>158005</v>
      </c>
      <c r="C671" s="105" t="s">
        <v>73</v>
      </c>
      <c r="D671" s="106"/>
      <c r="E671" s="106"/>
      <c r="F671" s="106"/>
      <c r="G671" s="107"/>
      <c r="H671" s="29" t="s">
        <v>28</v>
      </c>
      <c r="I671" s="26">
        <v>16.149999999999999</v>
      </c>
      <c r="K671" s="27">
        <v>13.74</v>
      </c>
      <c r="L671" s="27">
        <f t="shared" si="108"/>
        <v>221.90099999999998</v>
      </c>
      <c r="M671" s="32">
        <f t="shared" si="109"/>
        <v>158005</v>
      </c>
    </row>
    <row r="672" spans="1:13" s="27" customFormat="1" ht="21" customHeight="1" x14ac:dyDescent="0.25">
      <c r="A672" s="3"/>
      <c r="B672" s="30"/>
      <c r="C672" s="102" t="s">
        <v>180</v>
      </c>
      <c r="D672" s="103"/>
      <c r="E672" s="103"/>
      <c r="F672" s="103"/>
      <c r="G672" s="104"/>
      <c r="H672" s="29"/>
      <c r="I672" s="26"/>
      <c r="L672" s="27">
        <f t="shared" si="108"/>
        <v>0</v>
      </c>
      <c r="M672" s="32">
        <f t="shared" si="109"/>
        <v>0</v>
      </c>
    </row>
    <row r="673" spans="1:13" s="27" customFormat="1" ht="21" customHeight="1" x14ac:dyDescent="0.25">
      <c r="A673" s="3"/>
      <c r="B673" s="30"/>
      <c r="C673" s="105"/>
      <c r="D673" s="106"/>
      <c r="E673" s="106"/>
      <c r="F673" s="106"/>
      <c r="G673" s="107"/>
      <c r="H673" s="29"/>
      <c r="I673" s="26"/>
      <c r="L673" s="27">
        <f t="shared" si="108"/>
        <v>0</v>
      </c>
      <c r="M673" s="32">
        <f t="shared" si="109"/>
        <v>0</v>
      </c>
    </row>
    <row r="674" spans="1:13" s="27" customFormat="1" ht="21" customHeight="1" x14ac:dyDescent="0.25">
      <c r="A674" s="3"/>
      <c r="B674" s="30">
        <v>150123</v>
      </c>
      <c r="C674" s="105" t="s">
        <v>74</v>
      </c>
      <c r="D674" s="106"/>
      <c r="E674" s="106"/>
      <c r="F674" s="106"/>
      <c r="G674" s="107"/>
      <c r="H674" s="29" t="s">
        <v>28</v>
      </c>
      <c r="I674" s="26">
        <v>9.35</v>
      </c>
      <c r="K674" s="27">
        <v>17.760000000000002</v>
      </c>
      <c r="L674" s="27">
        <f t="shared" si="108"/>
        <v>166.05600000000001</v>
      </c>
      <c r="M674" s="32">
        <f t="shared" si="109"/>
        <v>150123</v>
      </c>
    </row>
    <row r="675" spans="1:13" s="27" customFormat="1" ht="21" customHeight="1" x14ac:dyDescent="0.25">
      <c r="A675" s="3"/>
      <c r="B675" s="30"/>
      <c r="C675" s="102" t="s">
        <v>181</v>
      </c>
      <c r="D675" s="103"/>
      <c r="E675" s="103"/>
      <c r="F675" s="103"/>
      <c r="G675" s="104"/>
      <c r="H675" s="29"/>
      <c r="I675" s="26"/>
      <c r="L675" s="27">
        <f t="shared" si="108"/>
        <v>0</v>
      </c>
      <c r="M675" s="32">
        <f t="shared" si="109"/>
        <v>0</v>
      </c>
    </row>
    <row r="676" spans="1:13" s="27" customFormat="1" ht="21" customHeight="1" x14ac:dyDescent="0.25">
      <c r="A676" s="3"/>
      <c r="B676" s="30"/>
      <c r="C676" s="105"/>
      <c r="D676" s="106"/>
      <c r="E676" s="106"/>
      <c r="F676" s="106"/>
      <c r="G676" s="107"/>
      <c r="H676" s="29"/>
      <c r="I676" s="26"/>
      <c r="L676" s="27">
        <f>K676*I676</f>
        <v>0</v>
      </c>
      <c r="M676" s="32">
        <f>B676</f>
        <v>0</v>
      </c>
    </row>
    <row r="677" spans="1:13" s="27" customFormat="1" ht="21" customHeight="1" x14ac:dyDescent="0.25">
      <c r="A677" s="3"/>
      <c r="B677" s="30">
        <v>150211</v>
      </c>
      <c r="C677" s="105" t="s">
        <v>80</v>
      </c>
      <c r="D677" s="106"/>
      <c r="E677" s="106"/>
      <c r="F677" s="106"/>
      <c r="G677" s="107"/>
      <c r="H677" s="29" t="s">
        <v>28</v>
      </c>
      <c r="I677" s="26">
        <v>5.2</v>
      </c>
      <c r="K677" s="27">
        <v>32.369999999999997</v>
      </c>
      <c r="L677" s="27">
        <f t="shared" si="108"/>
        <v>168.32399999999998</v>
      </c>
      <c r="M677" s="32">
        <f t="shared" si="109"/>
        <v>150211</v>
      </c>
    </row>
    <row r="678" spans="1:13" s="27" customFormat="1" ht="21" customHeight="1" x14ac:dyDescent="0.25">
      <c r="A678" s="3"/>
      <c r="B678" s="30"/>
      <c r="C678" s="102" t="s">
        <v>81</v>
      </c>
      <c r="D678" s="103"/>
      <c r="E678" s="103"/>
      <c r="F678" s="103"/>
      <c r="G678" s="104"/>
      <c r="H678" s="29"/>
      <c r="I678" s="26"/>
      <c r="L678" s="27">
        <f t="shared" si="108"/>
        <v>0</v>
      </c>
      <c r="M678" s="32">
        <f t="shared" si="109"/>
        <v>0</v>
      </c>
    </row>
    <row r="679" spans="1:13" s="27" customFormat="1" ht="21" customHeight="1" x14ac:dyDescent="0.25">
      <c r="A679" s="3"/>
      <c r="B679" s="30"/>
      <c r="C679" s="105"/>
      <c r="D679" s="106"/>
      <c r="E679" s="106"/>
      <c r="F679" s="106"/>
      <c r="G679" s="107"/>
      <c r="H679" s="29"/>
      <c r="I679" s="26"/>
      <c r="L679" s="27">
        <f t="shared" si="108"/>
        <v>0</v>
      </c>
      <c r="M679" s="32">
        <f t="shared" si="109"/>
        <v>0</v>
      </c>
    </row>
    <row r="680" spans="1:13" s="27" customFormat="1" ht="21" customHeight="1" x14ac:dyDescent="0.25">
      <c r="A680" s="3"/>
      <c r="B680" s="30">
        <v>150310</v>
      </c>
      <c r="C680" s="105" t="s">
        <v>100</v>
      </c>
      <c r="D680" s="106"/>
      <c r="E680" s="106"/>
      <c r="F680" s="106"/>
      <c r="G680" s="107"/>
      <c r="H680" s="29" t="s">
        <v>28</v>
      </c>
      <c r="I680" s="26">
        <v>8</v>
      </c>
      <c r="K680" s="27">
        <v>39.090000000000003</v>
      </c>
      <c r="L680" s="27">
        <f t="shared" si="108"/>
        <v>312.72000000000003</v>
      </c>
      <c r="M680" s="32">
        <f t="shared" si="109"/>
        <v>150310</v>
      </c>
    </row>
    <row r="681" spans="1:13" s="27" customFormat="1" ht="21" customHeight="1" x14ac:dyDescent="0.25">
      <c r="A681" s="3"/>
      <c r="B681" s="30"/>
      <c r="C681" s="102" t="s">
        <v>182</v>
      </c>
      <c r="D681" s="103"/>
      <c r="E681" s="103"/>
      <c r="F681" s="103"/>
      <c r="G681" s="104"/>
      <c r="H681" s="29"/>
      <c r="I681" s="26"/>
      <c r="L681" s="27">
        <f t="shared" si="108"/>
        <v>0</v>
      </c>
      <c r="M681" s="32">
        <f t="shared" si="109"/>
        <v>0</v>
      </c>
    </row>
    <row r="682" spans="1:13" s="27" customFormat="1" ht="21" customHeight="1" x14ac:dyDescent="0.25">
      <c r="A682" s="3"/>
      <c r="B682" s="30"/>
      <c r="C682" s="105"/>
      <c r="D682" s="106"/>
      <c r="E682" s="106"/>
      <c r="F682" s="106"/>
      <c r="G682" s="107"/>
      <c r="H682" s="29"/>
      <c r="I682" s="26"/>
      <c r="L682" s="27">
        <f t="shared" ref="L682:L734" si="110">K682*I682</f>
        <v>0</v>
      </c>
      <c r="M682" s="32">
        <f t="shared" ref="M682:M734" si="111">B682</f>
        <v>0</v>
      </c>
    </row>
    <row r="683" spans="1:13" s="27" customFormat="1" ht="21" customHeight="1" x14ac:dyDescent="0.25">
      <c r="A683" s="3"/>
      <c r="B683" s="30"/>
      <c r="C683" s="108" t="s">
        <v>185</v>
      </c>
      <c r="D683" s="93"/>
      <c r="E683" s="93"/>
      <c r="F683" s="93"/>
      <c r="G683" s="94"/>
      <c r="H683" s="29"/>
      <c r="I683" s="26"/>
      <c r="L683" s="27">
        <f t="shared" si="110"/>
        <v>0</v>
      </c>
      <c r="M683" s="32">
        <f t="shared" si="111"/>
        <v>0</v>
      </c>
    </row>
    <row r="684" spans="1:13" s="27" customFormat="1" ht="21" customHeight="1" x14ac:dyDescent="0.25">
      <c r="A684" s="3"/>
      <c r="B684" s="30">
        <v>40141</v>
      </c>
      <c r="C684" s="105" t="s">
        <v>154</v>
      </c>
      <c r="D684" s="106"/>
      <c r="E684" s="106"/>
      <c r="F684" s="106"/>
      <c r="G684" s="107"/>
      <c r="H684" s="29" t="s">
        <v>28</v>
      </c>
      <c r="I684" s="26">
        <v>10.5</v>
      </c>
      <c r="K684" s="27">
        <v>50.51</v>
      </c>
      <c r="L684" s="27">
        <f t="shared" si="110"/>
        <v>530.35500000000002</v>
      </c>
      <c r="M684" s="32">
        <f t="shared" si="111"/>
        <v>40141</v>
      </c>
    </row>
    <row r="685" spans="1:13" s="27" customFormat="1" ht="21" customHeight="1" x14ac:dyDescent="0.25">
      <c r="A685" s="3"/>
      <c r="B685" s="30"/>
      <c r="C685" s="102" t="s">
        <v>186</v>
      </c>
      <c r="D685" s="103"/>
      <c r="E685" s="103"/>
      <c r="F685" s="103"/>
      <c r="G685" s="104"/>
      <c r="H685" s="29"/>
      <c r="I685" s="26"/>
      <c r="L685" s="27">
        <f t="shared" si="110"/>
        <v>0</v>
      </c>
      <c r="M685" s="32">
        <f t="shared" si="111"/>
        <v>0</v>
      </c>
    </row>
    <row r="686" spans="1:13" s="27" customFormat="1" ht="21" customHeight="1" x14ac:dyDescent="0.25">
      <c r="A686" s="3"/>
      <c r="B686" s="30"/>
      <c r="C686" s="105"/>
      <c r="D686" s="106"/>
      <c r="E686" s="106"/>
      <c r="F686" s="106"/>
      <c r="G686" s="107"/>
      <c r="H686" s="29"/>
      <c r="I686" s="26"/>
      <c r="L686" s="27">
        <f t="shared" si="110"/>
        <v>0</v>
      </c>
      <c r="M686" s="32">
        <f t="shared" si="111"/>
        <v>0</v>
      </c>
    </row>
    <row r="687" spans="1:13" s="27" customFormat="1" ht="21" customHeight="1" x14ac:dyDescent="0.25">
      <c r="A687" s="3"/>
      <c r="B687" s="30">
        <v>110201</v>
      </c>
      <c r="C687" s="105" t="s">
        <v>156</v>
      </c>
      <c r="D687" s="106"/>
      <c r="E687" s="106"/>
      <c r="F687" s="106"/>
      <c r="G687" s="107"/>
      <c r="H687" s="29" t="s">
        <v>28</v>
      </c>
      <c r="I687" s="26">
        <v>21</v>
      </c>
      <c r="K687" s="27">
        <v>5.56</v>
      </c>
      <c r="L687" s="27">
        <f t="shared" si="110"/>
        <v>116.75999999999999</v>
      </c>
      <c r="M687" s="32">
        <f t="shared" si="111"/>
        <v>110201</v>
      </c>
    </row>
    <row r="688" spans="1:13" s="27" customFormat="1" ht="21" customHeight="1" x14ac:dyDescent="0.25">
      <c r="A688" s="3"/>
      <c r="B688" s="30"/>
      <c r="C688" s="102" t="s">
        <v>188</v>
      </c>
      <c r="D688" s="103"/>
      <c r="E688" s="103"/>
      <c r="F688" s="103"/>
      <c r="G688" s="104"/>
      <c r="H688" s="29"/>
      <c r="I688" s="26"/>
      <c r="L688" s="27">
        <f t="shared" si="110"/>
        <v>0</v>
      </c>
      <c r="M688" s="32">
        <f t="shared" si="111"/>
        <v>0</v>
      </c>
    </row>
    <row r="689" spans="1:13" s="27" customFormat="1" ht="21" customHeight="1" x14ac:dyDescent="0.25">
      <c r="A689" s="3"/>
      <c r="B689" s="30"/>
      <c r="C689" s="105"/>
      <c r="D689" s="106"/>
      <c r="E689" s="106"/>
      <c r="F689" s="106"/>
      <c r="G689" s="107"/>
      <c r="H689" s="29"/>
      <c r="I689" s="26"/>
      <c r="L689" s="27">
        <f t="shared" si="110"/>
        <v>0</v>
      </c>
      <c r="M689" s="32">
        <f t="shared" si="111"/>
        <v>0</v>
      </c>
    </row>
    <row r="690" spans="1:13" s="27" customFormat="1" ht="21" customHeight="1" x14ac:dyDescent="0.25">
      <c r="A690" s="3"/>
      <c r="B690" s="30">
        <v>110208</v>
      </c>
      <c r="C690" s="105" t="s">
        <v>187</v>
      </c>
      <c r="D690" s="106"/>
      <c r="E690" s="106"/>
      <c r="F690" s="106"/>
      <c r="G690" s="107"/>
      <c r="H690" s="29" t="s">
        <v>28</v>
      </c>
      <c r="I690" s="26">
        <v>10.5</v>
      </c>
      <c r="K690" s="27">
        <v>28.65</v>
      </c>
      <c r="L690" s="27">
        <f t="shared" si="110"/>
        <v>300.82499999999999</v>
      </c>
      <c r="M690" s="32">
        <f t="shared" si="111"/>
        <v>110208</v>
      </c>
    </row>
    <row r="691" spans="1:13" s="27" customFormat="1" ht="21" customHeight="1" x14ac:dyDescent="0.25">
      <c r="A691" s="3"/>
      <c r="B691" s="30"/>
      <c r="C691" s="102" t="s">
        <v>186</v>
      </c>
      <c r="D691" s="103"/>
      <c r="E691" s="103"/>
      <c r="F691" s="103"/>
      <c r="G691" s="104"/>
      <c r="H691" s="29"/>
      <c r="I691" s="26"/>
      <c r="L691" s="27">
        <f t="shared" si="110"/>
        <v>0</v>
      </c>
      <c r="M691" s="32">
        <f t="shared" si="111"/>
        <v>0</v>
      </c>
    </row>
    <row r="692" spans="1:13" s="27" customFormat="1" ht="21" customHeight="1" x14ac:dyDescent="0.25">
      <c r="A692" s="3"/>
      <c r="B692" s="30"/>
      <c r="C692" s="105"/>
      <c r="D692" s="106"/>
      <c r="E692" s="106"/>
      <c r="F692" s="106"/>
      <c r="G692" s="107"/>
      <c r="H692" s="29"/>
      <c r="I692" s="26"/>
      <c r="L692" s="27">
        <f t="shared" si="110"/>
        <v>0</v>
      </c>
      <c r="M692" s="32">
        <f t="shared" si="111"/>
        <v>0</v>
      </c>
    </row>
    <row r="693" spans="1:13" s="27" customFormat="1" ht="21" customHeight="1" x14ac:dyDescent="0.25">
      <c r="A693" s="3"/>
      <c r="B693" s="30">
        <v>110209</v>
      </c>
      <c r="C693" s="105" t="s">
        <v>157</v>
      </c>
      <c r="D693" s="106"/>
      <c r="E693" s="106"/>
      <c r="F693" s="106"/>
      <c r="G693" s="107"/>
      <c r="H693" s="29" t="s">
        <v>28</v>
      </c>
      <c r="I693" s="26">
        <v>10.5</v>
      </c>
      <c r="K693" s="27">
        <v>28.33</v>
      </c>
      <c r="L693" s="27">
        <f>K693*I693</f>
        <v>297.46499999999997</v>
      </c>
      <c r="M693" s="32">
        <f>B693</f>
        <v>110209</v>
      </c>
    </row>
    <row r="694" spans="1:13" s="27" customFormat="1" ht="21" customHeight="1" x14ac:dyDescent="0.25">
      <c r="A694" s="3"/>
      <c r="B694" s="30"/>
      <c r="C694" s="102" t="s">
        <v>186</v>
      </c>
      <c r="D694" s="103"/>
      <c r="E694" s="103"/>
      <c r="F694" s="103"/>
      <c r="G694" s="104"/>
      <c r="H694" s="29"/>
      <c r="I694" s="26"/>
      <c r="L694" s="27">
        <f>K694*I694</f>
        <v>0</v>
      </c>
      <c r="M694" s="32">
        <f>B694</f>
        <v>0</v>
      </c>
    </row>
    <row r="695" spans="1:13" s="27" customFormat="1" ht="21" customHeight="1" x14ac:dyDescent="0.25">
      <c r="A695" s="3"/>
      <c r="B695" s="30"/>
      <c r="C695" s="105"/>
      <c r="D695" s="106"/>
      <c r="E695" s="106"/>
      <c r="F695" s="106"/>
      <c r="G695" s="107"/>
      <c r="H695" s="29"/>
      <c r="I695" s="26"/>
      <c r="L695" s="27">
        <f t="shared" si="110"/>
        <v>0</v>
      </c>
      <c r="M695" s="32">
        <f t="shared" si="111"/>
        <v>0</v>
      </c>
    </row>
    <row r="696" spans="1:13" s="27" customFormat="1" ht="21" customHeight="1" x14ac:dyDescent="0.25">
      <c r="A696" s="3"/>
      <c r="B696" s="30">
        <v>110229</v>
      </c>
      <c r="C696" s="105" t="s">
        <v>40</v>
      </c>
      <c r="D696" s="106"/>
      <c r="E696" s="106"/>
      <c r="F696" s="106"/>
      <c r="G696" s="107"/>
      <c r="H696" s="29" t="s">
        <v>28</v>
      </c>
      <c r="I696" s="26">
        <v>21</v>
      </c>
      <c r="K696" s="27">
        <v>42.94</v>
      </c>
      <c r="L696" s="27">
        <f t="shared" ref="L696:L704" si="112">K696*I696</f>
        <v>901.74</v>
      </c>
      <c r="M696" s="32">
        <f t="shared" ref="M696:M704" si="113">B696</f>
        <v>110229</v>
      </c>
    </row>
    <row r="697" spans="1:13" s="27" customFormat="1" ht="21" customHeight="1" x14ac:dyDescent="0.25">
      <c r="A697" s="3"/>
      <c r="B697" s="30"/>
      <c r="C697" s="102" t="s">
        <v>189</v>
      </c>
      <c r="D697" s="103"/>
      <c r="E697" s="103"/>
      <c r="F697" s="103"/>
      <c r="G697" s="104"/>
      <c r="H697" s="29"/>
      <c r="I697" s="26"/>
      <c r="L697" s="27">
        <f t="shared" si="112"/>
        <v>0</v>
      </c>
      <c r="M697" s="32">
        <f t="shared" si="113"/>
        <v>0</v>
      </c>
    </row>
    <row r="698" spans="1:13" s="27" customFormat="1" ht="21" customHeight="1" x14ac:dyDescent="0.25">
      <c r="A698" s="3"/>
      <c r="B698" s="30"/>
      <c r="C698" s="105"/>
      <c r="D698" s="106"/>
      <c r="E698" s="106"/>
      <c r="F698" s="106"/>
      <c r="G698" s="107"/>
      <c r="H698" s="29"/>
      <c r="I698" s="26"/>
      <c r="L698" s="27">
        <f t="shared" si="112"/>
        <v>0</v>
      </c>
      <c r="M698" s="32">
        <f t="shared" si="113"/>
        <v>0</v>
      </c>
    </row>
    <row r="699" spans="1:13" s="27" customFormat="1" ht="21" customHeight="1" x14ac:dyDescent="0.25">
      <c r="A699" s="3"/>
      <c r="B699" s="30">
        <v>50140</v>
      </c>
      <c r="C699" s="105" t="s">
        <v>68</v>
      </c>
      <c r="D699" s="106"/>
      <c r="E699" s="106"/>
      <c r="F699" s="106"/>
      <c r="G699" s="107"/>
      <c r="H699" s="29" t="s">
        <v>28</v>
      </c>
      <c r="I699" s="26">
        <v>3.05</v>
      </c>
      <c r="K699" s="27">
        <v>28.71</v>
      </c>
      <c r="L699" s="27">
        <f t="shared" si="112"/>
        <v>87.5655</v>
      </c>
      <c r="M699" s="32">
        <f t="shared" si="113"/>
        <v>50140</v>
      </c>
    </row>
    <row r="700" spans="1:13" s="27" customFormat="1" ht="21" customHeight="1" x14ac:dyDescent="0.25">
      <c r="A700" s="3"/>
      <c r="B700" s="30"/>
      <c r="C700" s="102" t="s">
        <v>211</v>
      </c>
      <c r="D700" s="103"/>
      <c r="E700" s="103"/>
      <c r="F700" s="103"/>
      <c r="G700" s="104"/>
      <c r="H700" s="29"/>
      <c r="I700" s="26"/>
      <c r="L700" s="27">
        <f t="shared" si="112"/>
        <v>0</v>
      </c>
      <c r="M700" s="32">
        <f t="shared" si="113"/>
        <v>0</v>
      </c>
    </row>
    <row r="701" spans="1:13" s="27" customFormat="1" ht="21" customHeight="1" x14ac:dyDescent="0.25">
      <c r="A701" s="3"/>
      <c r="B701" s="30"/>
      <c r="C701" s="105"/>
      <c r="D701" s="106"/>
      <c r="E701" s="106"/>
      <c r="F701" s="106"/>
      <c r="G701" s="107"/>
      <c r="H701" s="29"/>
      <c r="I701" s="26"/>
      <c r="L701" s="27">
        <f t="shared" si="112"/>
        <v>0</v>
      </c>
      <c r="M701" s="32">
        <f t="shared" si="113"/>
        <v>0</v>
      </c>
    </row>
    <row r="702" spans="1:13" s="27" customFormat="1" ht="21" customHeight="1" x14ac:dyDescent="0.25">
      <c r="A702" s="3"/>
      <c r="B702" s="30">
        <v>130242</v>
      </c>
      <c r="C702" s="105" t="s">
        <v>70</v>
      </c>
      <c r="D702" s="106"/>
      <c r="E702" s="106"/>
      <c r="F702" s="106"/>
      <c r="G702" s="107"/>
      <c r="H702" s="29" t="s">
        <v>28</v>
      </c>
      <c r="I702" s="26">
        <v>3.05</v>
      </c>
      <c r="K702" s="27">
        <v>53.39</v>
      </c>
      <c r="L702" s="27">
        <f t="shared" si="112"/>
        <v>162.83949999999999</v>
      </c>
      <c r="M702" s="32">
        <f t="shared" si="113"/>
        <v>130242</v>
      </c>
    </row>
    <row r="703" spans="1:13" s="27" customFormat="1" ht="21" customHeight="1" x14ac:dyDescent="0.25">
      <c r="A703" s="3"/>
      <c r="B703" s="30"/>
      <c r="C703" s="102" t="s">
        <v>211</v>
      </c>
      <c r="D703" s="103"/>
      <c r="E703" s="103"/>
      <c r="F703" s="103"/>
      <c r="G703" s="104"/>
      <c r="H703" s="29"/>
      <c r="I703" s="26"/>
      <c r="L703" s="27">
        <f t="shared" si="112"/>
        <v>0</v>
      </c>
      <c r="M703" s="32">
        <f t="shared" si="113"/>
        <v>0</v>
      </c>
    </row>
    <row r="704" spans="1:13" s="27" customFormat="1" ht="21" customHeight="1" x14ac:dyDescent="0.25">
      <c r="A704" s="3"/>
      <c r="B704" s="30"/>
      <c r="C704" s="105"/>
      <c r="D704" s="106"/>
      <c r="E704" s="106"/>
      <c r="F704" s="106"/>
      <c r="G704" s="107"/>
      <c r="H704" s="29"/>
      <c r="I704" s="26"/>
      <c r="L704" s="27">
        <f t="shared" si="112"/>
        <v>0</v>
      </c>
      <c r="M704" s="32">
        <f t="shared" si="113"/>
        <v>0</v>
      </c>
    </row>
    <row r="705" spans="1:13" s="27" customFormat="1" ht="21" customHeight="1" x14ac:dyDescent="0.25">
      <c r="A705" s="3"/>
      <c r="B705" s="30">
        <v>70113</v>
      </c>
      <c r="C705" s="105" t="s">
        <v>190</v>
      </c>
      <c r="D705" s="106"/>
      <c r="E705" s="106"/>
      <c r="F705" s="106"/>
      <c r="G705" s="107"/>
      <c r="H705" s="29" t="s">
        <v>4</v>
      </c>
      <c r="I705" s="26">
        <v>1</v>
      </c>
      <c r="K705" s="27">
        <v>243.86</v>
      </c>
      <c r="L705" s="27">
        <f t="shared" ref="L705:L719" si="114">K705*I705</f>
        <v>243.86</v>
      </c>
      <c r="M705" s="32">
        <f t="shared" ref="M705:M719" si="115">B705</f>
        <v>70113</v>
      </c>
    </row>
    <row r="706" spans="1:13" s="27" customFormat="1" ht="21" customHeight="1" x14ac:dyDescent="0.25">
      <c r="A706" s="3"/>
      <c r="B706" s="30"/>
      <c r="C706" s="102" t="s">
        <v>51</v>
      </c>
      <c r="D706" s="103"/>
      <c r="E706" s="103"/>
      <c r="F706" s="103"/>
      <c r="G706" s="104"/>
      <c r="H706" s="29"/>
      <c r="I706" s="26"/>
      <c r="L706" s="27">
        <f t="shared" si="114"/>
        <v>0</v>
      </c>
      <c r="M706" s="32">
        <f t="shared" si="115"/>
        <v>0</v>
      </c>
    </row>
    <row r="707" spans="1:13" s="27" customFormat="1" ht="21" customHeight="1" x14ac:dyDescent="0.25">
      <c r="A707" s="3"/>
      <c r="B707" s="30"/>
      <c r="C707" s="105"/>
      <c r="D707" s="106"/>
      <c r="E707" s="106"/>
      <c r="F707" s="106"/>
      <c r="G707" s="107"/>
      <c r="H707" s="29"/>
      <c r="I707" s="26"/>
      <c r="L707" s="27">
        <f t="shared" si="114"/>
        <v>0</v>
      </c>
      <c r="M707" s="32">
        <f t="shared" si="115"/>
        <v>0</v>
      </c>
    </row>
    <row r="708" spans="1:13" s="27" customFormat="1" ht="21" customHeight="1" x14ac:dyDescent="0.25">
      <c r="A708" s="3"/>
      <c r="B708" s="30">
        <v>70150</v>
      </c>
      <c r="C708" s="105" t="s">
        <v>191</v>
      </c>
      <c r="D708" s="106"/>
      <c r="E708" s="106"/>
      <c r="F708" s="106"/>
      <c r="G708" s="107"/>
      <c r="H708" s="29" t="s">
        <v>55</v>
      </c>
      <c r="I708" s="26">
        <v>1</v>
      </c>
      <c r="K708" s="27">
        <v>285.33</v>
      </c>
      <c r="L708" s="27">
        <f>K708*I708</f>
        <v>285.33</v>
      </c>
      <c r="M708" s="32">
        <f>B708</f>
        <v>70150</v>
      </c>
    </row>
    <row r="709" spans="1:13" s="27" customFormat="1" ht="21" customHeight="1" x14ac:dyDescent="0.25">
      <c r="A709" s="3"/>
      <c r="B709" s="30"/>
      <c r="C709" s="102" t="s">
        <v>51</v>
      </c>
      <c r="D709" s="103"/>
      <c r="E709" s="103"/>
      <c r="F709" s="103"/>
      <c r="G709" s="104"/>
      <c r="H709" s="29"/>
      <c r="I709" s="26"/>
      <c r="L709" s="27">
        <f>K709*I709</f>
        <v>0</v>
      </c>
      <c r="M709" s="32">
        <f>B709</f>
        <v>0</v>
      </c>
    </row>
    <row r="710" spans="1:13" s="27" customFormat="1" ht="21" customHeight="1" x14ac:dyDescent="0.25">
      <c r="A710" s="3"/>
      <c r="B710" s="30"/>
      <c r="C710" s="105"/>
      <c r="D710" s="106"/>
      <c r="E710" s="106"/>
      <c r="F710" s="106"/>
      <c r="G710" s="107"/>
      <c r="H710" s="29"/>
      <c r="I710" s="26"/>
      <c r="L710" s="27">
        <f>K710*I710</f>
        <v>0</v>
      </c>
      <c r="M710" s="32">
        <f>B710</f>
        <v>0</v>
      </c>
    </row>
    <row r="711" spans="1:13" s="27" customFormat="1" ht="21" customHeight="1" x14ac:dyDescent="0.25">
      <c r="A711" s="3"/>
      <c r="B711" s="30">
        <v>70202</v>
      </c>
      <c r="C711" s="105" t="s">
        <v>78</v>
      </c>
      <c r="D711" s="106"/>
      <c r="E711" s="106"/>
      <c r="F711" s="106"/>
      <c r="G711" s="107"/>
      <c r="H711" s="29" t="s">
        <v>4</v>
      </c>
      <c r="I711" s="26">
        <v>1</v>
      </c>
      <c r="K711" s="27">
        <v>192.91</v>
      </c>
      <c r="L711" s="27">
        <f t="shared" si="114"/>
        <v>192.91</v>
      </c>
      <c r="M711" s="32">
        <f t="shared" si="115"/>
        <v>70202</v>
      </c>
    </row>
    <row r="712" spans="1:13" s="27" customFormat="1" ht="21" customHeight="1" x14ac:dyDescent="0.25">
      <c r="A712" s="3"/>
      <c r="B712" s="30"/>
      <c r="C712" s="102" t="s">
        <v>51</v>
      </c>
      <c r="D712" s="103"/>
      <c r="E712" s="103"/>
      <c r="F712" s="103"/>
      <c r="G712" s="104"/>
      <c r="H712" s="29"/>
      <c r="I712" s="26"/>
      <c r="L712" s="27">
        <f t="shared" si="114"/>
        <v>0</v>
      </c>
      <c r="M712" s="32">
        <f t="shared" si="115"/>
        <v>0</v>
      </c>
    </row>
    <row r="713" spans="1:13" s="27" customFormat="1" ht="21" customHeight="1" x14ac:dyDescent="0.25">
      <c r="A713" s="3"/>
      <c r="B713" s="30"/>
      <c r="C713" s="105"/>
      <c r="D713" s="106"/>
      <c r="E713" s="106"/>
      <c r="F713" s="106"/>
      <c r="G713" s="107"/>
      <c r="H713" s="29"/>
      <c r="I713" s="26"/>
      <c r="L713" s="27">
        <f t="shared" si="114"/>
        <v>0</v>
      </c>
      <c r="M713" s="32">
        <f t="shared" si="115"/>
        <v>0</v>
      </c>
    </row>
    <row r="714" spans="1:13" s="27" customFormat="1" ht="21" customHeight="1" x14ac:dyDescent="0.25">
      <c r="A714" s="3"/>
      <c r="B714" s="30">
        <v>80213</v>
      </c>
      <c r="C714" s="105" t="s">
        <v>93</v>
      </c>
      <c r="D714" s="111"/>
      <c r="E714" s="111"/>
      <c r="F714" s="111"/>
      <c r="G714" s="112"/>
      <c r="H714" s="29" t="s">
        <v>28</v>
      </c>
      <c r="I714" s="26">
        <v>0.35</v>
      </c>
      <c r="K714" s="27">
        <v>597.19000000000005</v>
      </c>
      <c r="L714" s="27">
        <f t="shared" si="114"/>
        <v>209.01650000000001</v>
      </c>
      <c r="M714" s="32">
        <f t="shared" si="115"/>
        <v>80213</v>
      </c>
    </row>
    <row r="715" spans="1:13" s="27" customFormat="1" ht="21" customHeight="1" x14ac:dyDescent="0.25">
      <c r="A715" s="3"/>
      <c r="B715" s="30"/>
      <c r="C715" s="102" t="s">
        <v>138</v>
      </c>
      <c r="D715" s="109"/>
      <c r="E715" s="109"/>
      <c r="F715" s="109"/>
      <c r="G715" s="110"/>
      <c r="H715" s="64"/>
      <c r="I715" s="26"/>
      <c r="L715" s="27">
        <f t="shared" si="114"/>
        <v>0</v>
      </c>
      <c r="M715" s="32">
        <f t="shared" si="115"/>
        <v>0</v>
      </c>
    </row>
    <row r="716" spans="1:13" s="27" customFormat="1" ht="21" customHeight="1" x14ac:dyDescent="0.25">
      <c r="A716" s="3"/>
      <c r="B716" s="30"/>
      <c r="C716" s="105"/>
      <c r="D716" s="111"/>
      <c r="E716" s="111"/>
      <c r="F716" s="111"/>
      <c r="G716" s="112"/>
      <c r="H716" s="29"/>
      <c r="I716" s="26"/>
      <c r="L716" s="27">
        <f t="shared" si="114"/>
        <v>0</v>
      </c>
      <c r="M716" s="32">
        <f t="shared" si="115"/>
        <v>0</v>
      </c>
    </row>
    <row r="717" spans="1:13" s="27" customFormat="1" ht="21" customHeight="1" x14ac:dyDescent="0.25">
      <c r="A717" s="3"/>
      <c r="B717" s="30">
        <v>140104</v>
      </c>
      <c r="C717" s="105" t="s">
        <v>95</v>
      </c>
      <c r="D717" s="111"/>
      <c r="E717" s="111"/>
      <c r="F717" s="111"/>
      <c r="G717" s="112"/>
      <c r="H717" s="29" t="s">
        <v>28</v>
      </c>
      <c r="I717" s="26">
        <v>0.35</v>
      </c>
      <c r="K717" s="27">
        <v>123.31</v>
      </c>
      <c r="L717" s="27">
        <f t="shared" si="114"/>
        <v>43.158499999999997</v>
      </c>
      <c r="M717" s="32">
        <f t="shared" si="115"/>
        <v>140104</v>
      </c>
    </row>
    <row r="718" spans="1:13" s="27" customFormat="1" ht="21" customHeight="1" x14ac:dyDescent="0.25">
      <c r="A718" s="3"/>
      <c r="B718" s="30"/>
      <c r="C718" s="102" t="s">
        <v>138</v>
      </c>
      <c r="D718" s="109"/>
      <c r="E718" s="109"/>
      <c r="F718" s="109"/>
      <c r="G718" s="110"/>
      <c r="H718" s="64"/>
      <c r="I718" s="26"/>
      <c r="L718" s="27">
        <f t="shared" si="114"/>
        <v>0</v>
      </c>
      <c r="M718" s="32">
        <f t="shared" si="115"/>
        <v>0</v>
      </c>
    </row>
    <row r="719" spans="1:13" s="27" customFormat="1" ht="21" customHeight="1" x14ac:dyDescent="0.25">
      <c r="A719" s="3"/>
      <c r="B719" s="30"/>
      <c r="C719" s="105"/>
      <c r="D719" s="111"/>
      <c r="E719" s="111"/>
      <c r="F719" s="111"/>
      <c r="G719" s="112"/>
      <c r="H719" s="29"/>
      <c r="I719" s="26"/>
      <c r="L719" s="27">
        <f t="shared" si="114"/>
        <v>0</v>
      </c>
      <c r="M719" s="32">
        <f t="shared" si="115"/>
        <v>0</v>
      </c>
    </row>
    <row r="720" spans="1:13" s="27" customFormat="1" ht="21" customHeight="1" x14ac:dyDescent="0.25">
      <c r="A720" s="3"/>
      <c r="B720" s="30">
        <v>101305</v>
      </c>
      <c r="C720" s="105" t="s">
        <v>192</v>
      </c>
      <c r="D720" s="106"/>
      <c r="E720" s="106"/>
      <c r="F720" s="106"/>
      <c r="G720" s="107"/>
      <c r="H720" s="29" t="s">
        <v>4</v>
      </c>
      <c r="I720" s="26">
        <v>1</v>
      </c>
      <c r="K720" s="27">
        <v>580.65</v>
      </c>
      <c r="L720" s="27">
        <f t="shared" si="110"/>
        <v>580.65</v>
      </c>
      <c r="M720" s="32">
        <f t="shared" si="111"/>
        <v>101305</v>
      </c>
    </row>
    <row r="721" spans="1:13" s="27" customFormat="1" ht="21" customHeight="1" x14ac:dyDescent="0.25">
      <c r="A721" s="3"/>
      <c r="B721" s="30"/>
      <c r="C721" s="102" t="s">
        <v>193</v>
      </c>
      <c r="D721" s="103"/>
      <c r="E721" s="103"/>
      <c r="F721" s="103"/>
      <c r="G721" s="104"/>
      <c r="H721" s="29"/>
      <c r="I721" s="26"/>
      <c r="L721" s="27">
        <f t="shared" si="110"/>
        <v>0</v>
      </c>
      <c r="M721" s="32">
        <f t="shared" si="111"/>
        <v>0</v>
      </c>
    </row>
    <row r="722" spans="1:13" s="27" customFormat="1" ht="21" customHeight="1" x14ac:dyDescent="0.25">
      <c r="A722" s="3"/>
      <c r="B722" s="30"/>
      <c r="C722" s="105"/>
      <c r="D722" s="106"/>
      <c r="E722" s="106"/>
      <c r="F722" s="106"/>
      <c r="G722" s="107"/>
      <c r="H722" s="29"/>
      <c r="I722" s="26"/>
      <c r="L722" s="27">
        <f t="shared" si="110"/>
        <v>0</v>
      </c>
      <c r="M722" s="32">
        <f t="shared" si="111"/>
        <v>0</v>
      </c>
    </row>
    <row r="723" spans="1:13" s="27" customFormat="1" ht="21" customHeight="1" x14ac:dyDescent="0.25">
      <c r="A723" s="3"/>
      <c r="B723" s="30">
        <v>101314</v>
      </c>
      <c r="C723" s="105" t="s">
        <v>194</v>
      </c>
      <c r="D723" s="106"/>
      <c r="E723" s="106"/>
      <c r="F723" s="106"/>
      <c r="G723" s="107"/>
      <c r="H723" s="29" t="s">
        <v>4</v>
      </c>
      <c r="I723" s="26">
        <v>1</v>
      </c>
      <c r="K723" s="27">
        <v>786.94</v>
      </c>
      <c r="L723" s="27">
        <f t="shared" si="110"/>
        <v>786.94</v>
      </c>
      <c r="M723" s="32">
        <f t="shared" si="111"/>
        <v>101314</v>
      </c>
    </row>
    <row r="724" spans="1:13" s="27" customFormat="1" ht="21" customHeight="1" x14ac:dyDescent="0.25">
      <c r="A724" s="3"/>
      <c r="B724" s="30"/>
      <c r="C724" s="102" t="s">
        <v>195</v>
      </c>
      <c r="D724" s="103"/>
      <c r="E724" s="103"/>
      <c r="F724" s="103"/>
      <c r="G724" s="104"/>
      <c r="H724" s="29"/>
      <c r="I724" s="26"/>
      <c r="L724" s="27">
        <f t="shared" si="110"/>
        <v>0</v>
      </c>
      <c r="M724" s="32">
        <f t="shared" si="111"/>
        <v>0</v>
      </c>
    </row>
    <row r="725" spans="1:13" s="27" customFormat="1" ht="21" customHeight="1" x14ac:dyDescent="0.25">
      <c r="A725" s="3"/>
      <c r="B725" s="30"/>
      <c r="C725" s="105"/>
      <c r="D725" s="106"/>
      <c r="E725" s="106"/>
      <c r="F725" s="106"/>
      <c r="G725" s="107"/>
      <c r="H725" s="29"/>
      <c r="I725" s="26"/>
      <c r="L725" s="27">
        <f t="shared" si="110"/>
        <v>0</v>
      </c>
      <c r="M725" s="32">
        <f t="shared" si="111"/>
        <v>0</v>
      </c>
    </row>
    <row r="726" spans="1:13" s="27" customFormat="1" ht="21" customHeight="1" x14ac:dyDescent="0.25">
      <c r="A726" s="3"/>
      <c r="B726" s="30">
        <v>170519</v>
      </c>
      <c r="C726" s="105" t="s">
        <v>196</v>
      </c>
      <c r="D726" s="106"/>
      <c r="E726" s="106"/>
      <c r="F726" s="106"/>
      <c r="G726" s="107"/>
      <c r="H726" s="29" t="s">
        <v>4</v>
      </c>
      <c r="I726" s="26">
        <v>1</v>
      </c>
      <c r="K726" s="27">
        <v>397.56</v>
      </c>
      <c r="L726" s="27">
        <f t="shared" si="110"/>
        <v>397.56</v>
      </c>
      <c r="M726" s="32">
        <f t="shared" si="111"/>
        <v>170519</v>
      </c>
    </row>
    <row r="727" spans="1:13" s="27" customFormat="1" ht="21" customHeight="1" x14ac:dyDescent="0.25">
      <c r="A727" s="3"/>
      <c r="B727" s="30"/>
      <c r="C727" s="102" t="s">
        <v>198</v>
      </c>
      <c r="D727" s="103"/>
      <c r="E727" s="103"/>
      <c r="F727" s="103"/>
      <c r="G727" s="104"/>
      <c r="H727" s="29"/>
      <c r="I727" s="26"/>
      <c r="L727" s="27">
        <f t="shared" si="110"/>
        <v>0</v>
      </c>
      <c r="M727" s="32">
        <f t="shared" si="111"/>
        <v>0</v>
      </c>
    </row>
    <row r="728" spans="1:13" s="27" customFormat="1" ht="21" customHeight="1" x14ac:dyDescent="0.25">
      <c r="A728" s="3"/>
      <c r="B728" s="30"/>
      <c r="C728" s="105"/>
      <c r="D728" s="106"/>
      <c r="E728" s="106"/>
      <c r="F728" s="106"/>
      <c r="G728" s="107"/>
      <c r="H728" s="29"/>
      <c r="I728" s="26"/>
      <c r="L728" s="27">
        <f t="shared" si="110"/>
        <v>0</v>
      </c>
      <c r="M728" s="32">
        <f t="shared" si="111"/>
        <v>0</v>
      </c>
    </row>
    <row r="729" spans="1:13" s="27" customFormat="1" ht="21" customHeight="1" x14ac:dyDescent="0.25">
      <c r="A729" s="3"/>
      <c r="B729" s="30">
        <v>170521</v>
      </c>
      <c r="C729" s="105" t="s">
        <v>197</v>
      </c>
      <c r="D729" s="106"/>
      <c r="E729" s="106"/>
      <c r="F729" s="106"/>
      <c r="G729" s="107"/>
      <c r="H729" s="29" t="s">
        <v>4</v>
      </c>
      <c r="I729" s="26">
        <v>2</v>
      </c>
      <c r="K729" s="27">
        <v>189.37</v>
      </c>
      <c r="L729" s="27">
        <f t="shared" si="110"/>
        <v>378.74</v>
      </c>
      <c r="M729" s="32">
        <f t="shared" si="111"/>
        <v>170521</v>
      </c>
    </row>
    <row r="730" spans="1:13" s="27" customFormat="1" ht="21" customHeight="1" x14ac:dyDescent="0.25">
      <c r="A730" s="3"/>
      <c r="B730" s="30"/>
      <c r="C730" s="102" t="s">
        <v>199</v>
      </c>
      <c r="D730" s="103"/>
      <c r="E730" s="103"/>
      <c r="F730" s="103"/>
      <c r="G730" s="104"/>
      <c r="H730" s="29"/>
      <c r="I730" s="26"/>
      <c r="L730" s="27">
        <f t="shared" si="110"/>
        <v>0</v>
      </c>
      <c r="M730" s="32">
        <f t="shared" si="111"/>
        <v>0</v>
      </c>
    </row>
    <row r="731" spans="1:13" s="27" customFormat="1" ht="21" customHeight="1" x14ac:dyDescent="0.25">
      <c r="A731" s="3"/>
      <c r="B731" s="30"/>
      <c r="C731" s="105"/>
      <c r="D731" s="106"/>
      <c r="E731" s="106"/>
      <c r="F731" s="106"/>
      <c r="G731" s="107"/>
      <c r="H731" s="29"/>
      <c r="I731" s="26"/>
      <c r="L731" s="27">
        <f t="shared" si="110"/>
        <v>0</v>
      </c>
      <c r="M731" s="32">
        <f t="shared" si="111"/>
        <v>0</v>
      </c>
    </row>
    <row r="732" spans="1:13" s="27" customFormat="1" ht="21" customHeight="1" x14ac:dyDescent="0.25">
      <c r="A732" s="3"/>
      <c r="B732" s="30">
        <v>100261</v>
      </c>
      <c r="C732" s="105" t="s">
        <v>200</v>
      </c>
      <c r="D732" s="106"/>
      <c r="E732" s="106"/>
      <c r="F732" s="106"/>
      <c r="G732" s="107"/>
      <c r="H732" s="29" t="s">
        <v>201</v>
      </c>
      <c r="I732" s="26">
        <v>14.1</v>
      </c>
      <c r="K732" s="27">
        <v>17.87</v>
      </c>
      <c r="L732" s="27">
        <f t="shared" si="110"/>
        <v>251.96700000000001</v>
      </c>
      <c r="M732" s="32">
        <f t="shared" si="111"/>
        <v>100261</v>
      </c>
    </row>
    <row r="733" spans="1:13" s="27" customFormat="1" ht="21" customHeight="1" x14ac:dyDescent="0.25">
      <c r="A733" s="3"/>
      <c r="B733" s="30"/>
      <c r="C733" s="102" t="s">
        <v>203</v>
      </c>
      <c r="D733" s="103"/>
      <c r="E733" s="103"/>
      <c r="F733" s="103"/>
      <c r="G733" s="104"/>
      <c r="H733" s="29"/>
      <c r="I733" s="26"/>
      <c r="L733" s="27">
        <f t="shared" si="110"/>
        <v>0</v>
      </c>
      <c r="M733" s="32">
        <f t="shared" si="111"/>
        <v>0</v>
      </c>
    </row>
    <row r="734" spans="1:13" s="27" customFormat="1" ht="21" customHeight="1" x14ac:dyDescent="0.25">
      <c r="A734" s="3"/>
      <c r="B734" s="30"/>
      <c r="C734" s="105"/>
      <c r="D734" s="106"/>
      <c r="E734" s="106"/>
      <c r="F734" s="106"/>
      <c r="G734" s="107"/>
      <c r="H734" s="29"/>
      <c r="I734" s="26"/>
      <c r="L734" s="27">
        <f t="shared" si="110"/>
        <v>0</v>
      </c>
      <c r="M734" s="32">
        <f t="shared" si="111"/>
        <v>0</v>
      </c>
    </row>
    <row r="735" spans="1:13" s="27" customFormat="1" ht="21" customHeight="1" x14ac:dyDescent="0.25">
      <c r="A735" s="3"/>
      <c r="B735" s="30">
        <v>100531</v>
      </c>
      <c r="C735" s="105" t="s">
        <v>202</v>
      </c>
      <c r="D735" s="106"/>
      <c r="E735" s="106"/>
      <c r="F735" s="106"/>
      <c r="G735" s="107"/>
      <c r="H735" s="29" t="s">
        <v>4</v>
      </c>
      <c r="I735" s="26">
        <v>1</v>
      </c>
      <c r="K735" s="27">
        <v>74.16</v>
      </c>
      <c r="L735" s="27">
        <f t="shared" ref="L735:L772" si="116">K735*I735</f>
        <v>74.16</v>
      </c>
      <c r="M735" s="32">
        <f t="shared" ref="M735:M772" si="117">B735</f>
        <v>100531</v>
      </c>
    </row>
    <row r="736" spans="1:13" s="27" customFormat="1" ht="21" customHeight="1" x14ac:dyDescent="0.25">
      <c r="A736" s="3"/>
      <c r="B736" s="30"/>
      <c r="C736" s="102" t="s">
        <v>198</v>
      </c>
      <c r="D736" s="103"/>
      <c r="E736" s="103"/>
      <c r="F736" s="103"/>
      <c r="G736" s="104"/>
      <c r="H736" s="29"/>
      <c r="I736" s="26"/>
      <c r="L736" s="27">
        <f t="shared" si="116"/>
        <v>0</v>
      </c>
      <c r="M736" s="32">
        <f t="shared" si="117"/>
        <v>0</v>
      </c>
    </row>
    <row r="737" spans="1:13" s="27" customFormat="1" ht="21" customHeight="1" x14ac:dyDescent="0.25">
      <c r="A737" s="3"/>
      <c r="B737" s="30"/>
      <c r="C737" s="105"/>
      <c r="D737" s="106"/>
      <c r="E737" s="106"/>
      <c r="F737" s="106"/>
      <c r="G737" s="107"/>
      <c r="H737" s="29"/>
      <c r="I737" s="26"/>
      <c r="L737" s="27">
        <f t="shared" si="116"/>
        <v>0</v>
      </c>
      <c r="M737" s="32">
        <f t="shared" si="117"/>
        <v>0</v>
      </c>
    </row>
    <row r="738" spans="1:13" s="27" customFormat="1" ht="21" customHeight="1" x14ac:dyDescent="0.25">
      <c r="A738" s="3"/>
      <c r="B738" s="30">
        <v>100931</v>
      </c>
      <c r="C738" s="105" t="s">
        <v>204</v>
      </c>
      <c r="D738" s="106"/>
      <c r="E738" s="106"/>
      <c r="F738" s="106"/>
      <c r="G738" s="107"/>
      <c r="H738" s="29" t="s">
        <v>201</v>
      </c>
      <c r="I738" s="26">
        <v>1.7</v>
      </c>
      <c r="K738" s="27">
        <v>27.51</v>
      </c>
      <c r="L738" s="27">
        <f t="shared" si="116"/>
        <v>46.767000000000003</v>
      </c>
      <c r="M738" s="32">
        <f t="shared" si="117"/>
        <v>100931</v>
      </c>
    </row>
    <row r="739" spans="1:13" s="27" customFormat="1" ht="21" customHeight="1" x14ac:dyDescent="0.25">
      <c r="A739" s="3"/>
      <c r="B739" s="30"/>
      <c r="C739" s="102" t="s">
        <v>207</v>
      </c>
      <c r="D739" s="103"/>
      <c r="E739" s="103"/>
      <c r="F739" s="103"/>
      <c r="G739" s="104"/>
      <c r="H739" s="29"/>
      <c r="I739" s="26"/>
      <c r="L739" s="27">
        <f t="shared" si="116"/>
        <v>0</v>
      </c>
      <c r="M739" s="32">
        <f t="shared" si="117"/>
        <v>0</v>
      </c>
    </row>
    <row r="740" spans="1:13" s="27" customFormat="1" ht="21" customHeight="1" x14ac:dyDescent="0.25">
      <c r="A740" s="3"/>
      <c r="B740" s="30"/>
      <c r="C740" s="105"/>
      <c r="D740" s="106"/>
      <c r="E740" s="106"/>
      <c r="F740" s="106"/>
      <c r="G740" s="107"/>
      <c r="H740" s="29"/>
      <c r="I740" s="26"/>
      <c r="L740" s="27">
        <f t="shared" si="116"/>
        <v>0</v>
      </c>
      <c r="M740" s="32">
        <f t="shared" si="117"/>
        <v>0</v>
      </c>
    </row>
    <row r="741" spans="1:13" s="27" customFormat="1" ht="21" customHeight="1" x14ac:dyDescent="0.25">
      <c r="A741" s="3"/>
      <c r="B741" s="30">
        <v>100932</v>
      </c>
      <c r="C741" s="105" t="s">
        <v>205</v>
      </c>
      <c r="D741" s="106"/>
      <c r="E741" s="106"/>
      <c r="F741" s="106"/>
      <c r="G741" s="107"/>
      <c r="H741" s="29" t="s">
        <v>201</v>
      </c>
      <c r="I741" s="26">
        <v>1</v>
      </c>
      <c r="K741" s="27">
        <v>41.18</v>
      </c>
      <c r="L741" s="27">
        <f t="shared" si="116"/>
        <v>41.18</v>
      </c>
      <c r="M741" s="32">
        <f t="shared" si="117"/>
        <v>100932</v>
      </c>
    </row>
    <row r="742" spans="1:13" s="27" customFormat="1" ht="21" customHeight="1" x14ac:dyDescent="0.25">
      <c r="A742" s="3"/>
      <c r="B742" s="30"/>
      <c r="C742" s="102" t="s">
        <v>208</v>
      </c>
      <c r="D742" s="103"/>
      <c r="E742" s="103"/>
      <c r="F742" s="103"/>
      <c r="G742" s="104"/>
      <c r="H742" s="29"/>
      <c r="I742" s="26"/>
      <c r="L742" s="27">
        <f t="shared" si="116"/>
        <v>0</v>
      </c>
      <c r="M742" s="32">
        <f t="shared" si="117"/>
        <v>0</v>
      </c>
    </row>
    <row r="743" spans="1:13" s="27" customFormat="1" ht="21" customHeight="1" x14ac:dyDescent="0.25">
      <c r="A743" s="3"/>
      <c r="B743" s="30"/>
      <c r="C743" s="105"/>
      <c r="D743" s="106"/>
      <c r="E743" s="106"/>
      <c r="F743" s="106"/>
      <c r="G743" s="107"/>
      <c r="H743" s="29"/>
      <c r="I743" s="26"/>
      <c r="L743" s="27">
        <f t="shared" si="116"/>
        <v>0</v>
      </c>
      <c r="M743" s="32">
        <f t="shared" si="117"/>
        <v>0</v>
      </c>
    </row>
    <row r="744" spans="1:13" s="27" customFormat="1" ht="21" customHeight="1" x14ac:dyDescent="0.25">
      <c r="A744" s="3"/>
      <c r="B744" s="30">
        <v>100933</v>
      </c>
      <c r="C744" s="105" t="s">
        <v>206</v>
      </c>
      <c r="D744" s="106"/>
      <c r="E744" s="106"/>
      <c r="F744" s="106"/>
      <c r="G744" s="107"/>
      <c r="H744" s="29" t="s">
        <v>201</v>
      </c>
      <c r="I744" s="26">
        <v>5</v>
      </c>
      <c r="K744" s="27">
        <v>48.61</v>
      </c>
      <c r="L744" s="27">
        <f t="shared" si="116"/>
        <v>243.05</v>
      </c>
      <c r="M744" s="32">
        <f t="shared" si="117"/>
        <v>100933</v>
      </c>
    </row>
    <row r="745" spans="1:13" s="27" customFormat="1" ht="21" customHeight="1" x14ac:dyDescent="0.25">
      <c r="A745" s="3"/>
      <c r="B745" s="30"/>
      <c r="C745" s="102" t="s">
        <v>209</v>
      </c>
      <c r="D745" s="103"/>
      <c r="E745" s="103"/>
      <c r="F745" s="103"/>
      <c r="G745" s="104"/>
      <c r="H745" s="29"/>
      <c r="I745" s="26"/>
      <c r="L745" s="27">
        <f t="shared" si="116"/>
        <v>0</v>
      </c>
      <c r="M745" s="32">
        <f t="shared" si="117"/>
        <v>0</v>
      </c>
    </row>
    <row r="746" spans="1:13" s="27" customFormat="1" ht="21" customHeight="1" x14ac:dyDescent="0.25">
      <c r="A746" s="3"/>
      <c r="B746" s="30"/>
      <c r="C746" s="105"/>
      <c r="D746" s="106"/>
      <c r="E746" s="106"/>
      <c r="F746" s="106"/>
      <c r="G746" s="107"/>
      <c r="H746" s="29"/>
      <c r="I746" s="26"/>
      <c r="L746" s="27">
        <f t="shared" si="116"/>
        <v>0</v>
      </c>
      <c r="M746" s="32">
        <f t="shared" si="117"/>
        <v>0</v>
      </c>
    </row>
    <row r="747" spans="1:13" s="27" customFormat="1" ht="21" customHeight="1" x14ac:dyDescent="0.25">
      <c r="A747" s="3"/>
      <c r="B747" s="30">
        <v>101012</v>
      </c>
      <c r="C747" s="105" t="s">
        <v>210</v>
      </c>
      <c r="D747" s="106"/>
      <c r="E747" s="106"/>
      <c r="F747" s="106"/>
      <c r="G747" s="107"/>
      <c r="H747" s="29" t="s">
        <v>4</v>
      </c>
      <c r="I747" s="26">
        <v>1</v>
      </c>
      <c r="K747" s="27">
        <v>124.81</v>
      </c>
      <c r="L747" s="27">
        <f t="shared" si="116"/>
        <v>124.81</v>
      </c>
      <c r="M747" s="32">
        <f t="shared" si="117"/>
        <v>101012</v>
      </c>
    </row>
    <row r="748" spans="1:13" s="27" customFormat="1" ht="21" customHeight="1" x14ac:dyDescent="0.25">
      <c r="A748" s="3"/>
      <c r="B748" s="30"/>
      <c r="C748" s="102" t="s">
        <v>198</v>
      </c>
      <c r="D748" s="103"/>
      <c r="E748" s="103"/>
      <c r="F748" s="103"/>
      <c r="G748" s="104"/>
      <c r="H748" s="29"/>
      <c r="I748" s="26"/>
      <c r="L748" s="27">
        <f t="shared" si="116"/>
        <v>0</v>
      </c>
      <c r="M748" s="32">
        <f t="shared" si="117"/>
        <v>0</v>
      </c>
    </row>
    <row r="749" spans="1:13" s="27" customFormat="1" ht="21" customHeight="1" x14ac:dyDescent="0.25">
      <c r="A749" s="3"/>
      <c r="B749" s="30"/>
      <c r="C749" s="105"/>
      <c r="D749" s="106"/>
      <c r="E749" s="106"/>
      <c r="F749" s="106"/>
      <c r="G749" s="107"/>
      <c r="H749" s="29"/>
      <c r="I749" s="26"/>
      <c r="L749" s="27">
        <f t="shared" si="116"/>
        <v>0</v>
      </c>
      <c r="M749" s="32">
        <f t="shared" si="117"/>
        <v>0</v>
      </c>
    </row>
    <row r="750" spans="1:13" s="27" customFormat="1" ht="21" customHeight="1" x14ac:dyDescent="0.25">
      <c r="A750" s="3"/>
      <c r="B750" s="30">
        <v>158001</v>
      </c>
      <c r="C750" s="105" t="s">
        <v>34</v>
      </c>
      <c r="D750" s="106"/>
      <c r="E750" s="106"/>
      <c r="F750" s="106"/>
      <c r="G750" s="107"/>
      <c r="H750" s="29" t="s">
        <v>28</v>
      </c>
      <c r="I750" s="26">
        <v>3.05</v>
      </c>
      <c r="K750" s="27">
        <v>12.83</v>
      </c>
      <c r="L750" s="27">
        <f t="shared" si="116"/>
        <v>39.131499999999996</v>
      </c>
      <c r="M750" s="32">
        <f t="shared" si="117"/>
        <v>158001</v>
      </c>
    </row>
    <row r="751" spans="1:13" s="27" customFormat="1" ht="21" customHeight="1" x14ac:dyDescent="0.25">
      <c r="A751" s="3"/>
      <c r="B751" s="30"/>
      <c r="C751" s="102" t="s">
        <v>212</v>
      </c>
      <c r="D751" s="103"/>
      <c r="E751" s="103"/>
      <c r="F751" s="103"/>
      <c r="G751" s="104"/>
      <c r="H751" s="29"/>
      <c r="I751" s="26"/>
      <c r="L751" s="27">
        <f t="shared" si="116"/>
        <v>0</v>
      </c>
      <c r="M751" s="32">
        <f t="shared" si="117"/>
        <v>0</v>
      </c>
    </row>
    <row r="752" spans="1:13" s="27" customFormat="1" ht="21" customHeight="1" x14ac:dyDescent="0.25">
      <c r="A752" s="3"/>
      <c r="B752" s="30"/>
      <c r="C752" s="105"/>
      <c r="D752" s="106"/>
      <c r="E752" s="106"/>
      <c r="F752" s="106"/>
      <c r="G752" s="107"/>
      <c r="H752" s="29"/>
      <c r="I752" s="26"/>
      <c r="L752" s="27">
        <f t="shared" si="116"/>
        <v>0</v>
      </c>
      <c r="M752" s="32">
        <f t="shared" si="117"/>
        <v>0</v>
      </c>
    </row>
    <row r="753" spans="1:13" s="27" customFormat="1" ht="21" customHeight="1" x14ac:dyDescent="0.25">
      <c r="A753" s="3"/>
      <c r="B753" s="30">
        <v>158005</v>
      </c>
      <c r="C753" s="105" t="s">
        <v>73</v>
      </c>
      <c r="D753" s="106"/>
      <c r="E753" s="106"/>
      <c r="F753" s="106"/>
      <c r="G753" s="107"/>
      <c r="H753" s="29" t="s">
        <v>28</v>
      </c>
      <c r="I753" s="26">
        <v>6.65</v>
      </c>
      <c r="K753" s="27">
        <v>13.74</v>
      </c>
      <c r="L753" s="27">
        <f t="shared" si="116"/>
        <v>91.371000000000009</v>
      </c>
      <c r="M753" s="32">
        <f t="shared" si="117"/>
        <v>158005</v>
      </c>
    </row>
    <row r="754" spans="1:13" s="27" customFormat="1" ht="21" customHeight="1" x14ac:dyDescent="0.25">
      <c r="A754" s="3"/>
      <c r="B754" s="30"/>
      <c r="C754" s="102" t="s">
        <v>213</v>
      </c>
      <c r="D754" s="103"/>
      <c r="E754" s="103"/>
      <c r="F754" s="103"/>
      <c r="G754" s="104"/>
      <c r="H754" s="29"/>
      <c r="I754" s="26"/>
      <c r="L754" s="27">
        <f t="shared" si="116"/>
        <v>0</v>
      </c>
      <c r="M754" s="32">
        <f t="shared" si="117"/>
        <v>0</v>
      </c>
    </row>
    <row r="755" spans="1:13" s="27" customFormat="1" ht="21" customHeight="1" x14ac:dyDescent="0.25">
      <c r="A755" s="3"/>
      <c r="B755" s="30"/>
      <c r="C755" s="105"/>
      <c r="D755" s="106"/>
      <c r="E755" s="106"/>
      <c r="F755" s="106"/>
      <c r="G755" s="107"/>
      <c r="H755" s="29"/>
      <c r="I755" s="26"/>
      <c r="L755" s="27">
        <f t="shared" si="116"/>
        <v>0</v>
      </c>
      <c r="M755" s="32">
        <f t="shared" si="117"/>
        <v>0</v>
      </c>
    </row>
    <row r="756" spans="1:13" s="27" customFormat="1" ht="21" customHeight="1" x14ac:dyDescent="0.25">
      <c r="A756" s="3"/>
      <c r="B756" s="30">
        <v>150123</v>
      </c>
      <c r="C756" s="105" t="s">
        <v>74</v>
      </c>
      <c r="D756" s="106"/>
      <c r="E756" s="106"/>
      <c r="F756" s="106"/>
      <c r="G756" s="107"/>
      <c r="H756" s="29" t="s">
        <v>28</v>
      </c>
      <c r="I756" s="26">
        <v>3.85</v>
      </c>
      <c r="K756" s="27">
        <v>17.760000000000002</v>
      </c>
      <c r="L756" s="27">
        <f t="shared" si="116"/>
        <v>68.376000000000005</v>
      </c>
      <c r="M756" s="32">
        <f t="shared" si="117"/>
        <v>150123</v>
      </c>
    </row>
    <row r="757" spans="1:13" s="27" customFormat="1" ht="21" customHeight="1" x14ac:dyDescent="0.25">
      <c r="A757" s="3"/>
      <c r="B757" s="30"/>
      <c r="C757" s="102" t="s">
        <v>214</v>
      </c>
      <c r="D757" s="103"/>
      <c r="E757" s="103"/>
      <c r="F757" s="103"/>
      <c r="G757" s="104"/>
      <c r="H757" s="29"/>
      <c r="I757" s="26"/>
      <c r="L757" s="27">
        <f t="shared" si="116"/>
        <v>0</v>
      </c>
      <c r="M757" s="32">
        <f t="shared" si="117"/>
        <v>0</v>
      </c>
    </row>
    <row r="758" spans="1:13" s="27" customFormat="1" ht="21" customHeight="1" x14ac:dyDescent="0.25">
      <c r="A758" s="3"/>
      <c r="B758" s="30"/>
      <c r="C758" s="105"/>
      <c r="D758" s="106"/>
      <c r="E758" s="106"/>
      <c r="F758" s="106"/>
      <c r="G758" s="107"/>
      <c r="H758" s="29"/>
      <c r="I758" s="26"/>
      <c r="L758" s="27">
        <f t="shared" si="116"/>
        <v>0</v>
      </c>
      <c r="M758" s="32">
        <f t="shared" si="117"/>
        <v>0</v>
      </c>
    </row>
    <row r="759" spans="1:13" s="27" customFormat="1" ht="21" customHeight="1" x14ac:dyDescent="0.25">
      <c r="A759" s="3"/>
      <c r="B759" s="30">
        <v>150211</v>
      </c>
      <c r="C759" s="105" t="s">
        <v>80</v>
      </c>
      <c r="D759" s="106"/>
      <c r="E759" s="106"/>
      <c r="F759" s="106"/>
      <c r="G759" s="107"/>
      <c r="H759" s="29" t="s">
        <v>28</v>
      </c>
      <c r="I759" s="26">
        <v>5.8</v>
      </c>
      <c r="K759" s="27">
        <v>32.369999999999997</v>
      </c>
      <c r="L759" s="27">
        <f t="shared" si="116"/>
        <v>187.74599999999998</v>
      </c>
      <c r="M759" s="32">
        <f t="shared" si="117"/>
        <v>150211</v>
      </c>
    </row>
    <row r="760" spans="1:13" s="27" customFormat="1" ht="21" customHeight="1" x14ac:dyDescent="0.25">
      <c r="A760" s="3"/>
      <c r="B760" s="30"/>
      <c r="C760" s="102" t="s">
        <v>215</v>
      </c>
      <c r="D760" s="103"/>
      <c r="E760" s="103"/>
      <c r="F760" s="103"/>
      <c r="G760" s="104"/>
      <c r="H760" s="29"/>
      <c r="I760" s="26"/>
      <c r="L760" s="27">
        <f t="shared" si="116"/>
        <v>0</v>
      </c>
      <c r="M760" s="32">
        <f t="shared" si="117"/>
        <v>0</v>
      </c>
    </row>
    <row r="761" spans="1:13" s="27" customFormat="1" ht="21" customHeight="1" x14ac:dyDescent="0.25">
      <c r="A761" s="3"/>
      <c r="B761" s="30"/>
      <c r="C761" s="105"/>
      <c r="D761" s="106"/>
      <c r="E761" s="106"/>
      <c r="F761" s="106"/>
      <c r="G761" s="107"/>
      <c r="H761" s="29"/>
      <c r="I761" s="26"/>
      <c r="L761" s="27">
        <f t="shared" si="116"/>
        <v>0</v>
      </c>
      <c r="M761" s="32">
        <f t="shared" si="117"/>
        <v>0</v>
      </c>
    </row>
    <row r="762" spans="1:13" s="27" customFormat="1" ht="21" customHeight="1" x14ac:dyDescent="0.25">
      <c r="A762" s="3"/>
      <c r="B762" s="30">
        <v>150310</v>
      </c>
      <c r="C762" s="105" t="s">
        <v>100</v>
      </c>
      <c r="D762" s="106"/>
      <c r="E762" s="106"/>
      <c r="F762" s="106"/>
      <c r="G762" s="107"/>
      <c r="H762" s="29" t="s">
        <v>28</v>
      </c>
      <c r="I762" s="26">
        <v>0.35</v>
      </c>
      <c r="K762" s="27">
        <v>39.090000000000003</v>
      </c>
      <c r="L762" s="27">
        <f t="shared" si="116"/>
        <v>13.6815</v>
      </c>
      <c r="M762" s="32">
        <f t="shared" si="117"/>
        <v>150310</v>
      </c>
    </row>
    <row r="763" spans="1:13" s="27" customFormat="1" ht="21" customHeight="1" x14ac:dyDescent="0.25">
      <c r="A763" s="3"/>
      <c r="B763" s="30"/>
      <c r="C763" s="102" t="s">
        <v>138</v>
      </c>
      <c r="D763" s="109"/>
      <c r="E763" s="109"/>
      <c r="F763" s="109"/>
      <c r="G763" s="110"/>
      <c r="H763" s="29"/>
      <c r="I763" s="26"/>
      <c r="L763" s="27">
        <f t="shared" si="116"/>
        <v>0</v>
      </c>
      <c r="M763" s="32">
        <f t="shared" si="117"/>
        <v>0</v>
      </c>
    </row>
    <row r="764" spans="1:13" s="27" customFormat="1" ht="21" customHeight="1" x14ac:dyDescent="0.25">
      <c r="A764" s="3"/>
      <c r="B764" s="30"/>
      <c r="C764" s="102"/>
      <c r="D764" s="109"/>
      <c r="E764" s="109"/>
      <c r="F764" s="109"/>
      <c r="G764" s="110"/>
      <c r="H764" s="29"/>
      <c r="I764" s="26"/>
      <c r="L764" s="27">
        <f t="shared" si="116"/>
        <v>0</v>
      </c>
      <c r="M764" s="32">
        <f t="shared" si="117"/>
        <v>0</v>
      </c>
    </row>
    <row r="765" spans="1:13" s="27" customFormat="1" ht="21" customHeight="1" x14ac:dyDescent="0.25">
      <c r="A765" s="3"/>
      <c r="B765" s="30"/>
      <c r="C765" s="108" t="s">
        <v>216</v>
      </c>
      <c r="D765" s="93"/>
      <c r="E765" s="93"/>
      <c r="F765" s="93"/>
      <c r="G765" s="94"/>
      <c r="H765" s="29"/>
      <c r="I765" s="26"/>
      <c r="L765" s="27">
        <f t="shared" si="116"/>
        <v>0</v>
      </c>
      <c r="M765" s="32">
        <f t="shared" si="117"/>
        <v>0</v>
      </c>
    </row>
    <row r="766" spans="1:13" s="27" customFormat="1" ht="21" customHeight="1" x14ac:dyDescent="0.25">
      <c r="A766" s="3"/>
      <c r="B766" s="30">
        <v>135005</v>
      </c>
      <c r="C766" s="105" t="s">
        <v>30</v>
      </c>
      <c r="D766" s="106"/>
      <c r="E766" s="106"/>
      <c r="F766" s="106"/>
      <c r="G766" s="107"/>
      <c r="H766" s="29" t="s">
        <v>28</v>
      </c>
      <c r="I766" s="26">
        <v>85.5</v>
      </c>
      <c r="K766" s="27">
        <v>26.2</v>
      </c>
      <c r="L766" s="27">
        <f t="shared" si="116"/>
        <v>2240.1</v>
      </c>
      <c r="M766" s="32">
        <f t="shared" si="117"/>
        <v>135005</v>
      </c>
    </row>
    <row r="767" spans="1:13" s="27" customFormat="1" ht="21" customHeight="1" x14ac:dyDescent="0.25">
      <c r="A767" s="3"/>
      <c r="B767" s="30"/>
      <c r="C767" s="102" t="s">
        <v>244</v>
      </c>
      <c r="D767" s="103"/>
      <c r="E767" s="103"/>
      <c r="F767" s="103"/>
      <c r="G767" s="104"/>
      <c r="H767" s="29"/>
      <c r="I767" s="26"/>
      <c r="L767" s="27">
        <f t="shared" si="116"/>
        <v>0</v>
      </c>
      <c r="M767" s="32">
        <f t="shared" si="117"/>
        <v>0</v>
      </c>
    </row>
    <row r="768" spans="1:13" s="27" customFormat="1" ht="21" customHeight="1" x14ac:dyDescent="0.25">
      <c r="A768" s="3"/>
      <c r="B768" s="30"/>
      <c r="C768" s="105"/>
      <c r="D768" s="106"/>
      <c r="E768" s="106"/>
      <c r="F768" s="106"/>
      <c r="G768" s="107"/>
      <c r="H768" s="29"/>
      <c r="I768" s="26"/>
      <c r="L768" s="27">
        <f t="shared" si="116"/>
        <v>0</v>
      </c>
      <c r="M768" s="32">
        <f t="shared" si="117"/>
        <v>0</v>
      </c>
    </row>
    <row r="769" spans="1:13" s="27" customFormat="1" ht="21" customHeight="1" x14ac:dyDescent="0.25">
      <c r="A769" s="3"/>
      <c r="B769" s="30">
        <v>45004</v>
      </c>
      <c r="C769" s="105" t="s">
        <v>44</v>
      </c>
      <c r="D769" s="106"/>
      <c r="E769" s="106"/>
      <c r="F769" s="106"/>
      <c r="G769" s="107"/>
      <c r="H769" s="29" t="s">
        <v>27</v>
      </c>
      <c r="I769" s="26">
        <v>0.35</v>
      </c>
      <c r="K769" s="27">
        <v>46.7</v>
      </c>
      <c r="L769" s="27">
        <f t="shared" si="116"/>
        <v>16.344999999999999</v>
      </c>
      <c r="M769" s="32">
        <f t="shared" si="117"/>
        <v>45004</v>
      </c>
    </row>
    <row r="770" spans="1:13" s="27" customFormat="1" ht="21" customHeight="1" x14ac:dyDescent="0.25">
      <c r="A770" s="3"/>
      <c r="B770" s="30"/>
      <c r="C770" s="102" t="s">
        <v>218</v>
      </c>
      <c r="D770" s="103"/>
      <c r="E770" s="103"/>
      <c r="F770" s="103"/>
      <c r="G770" s="104"/>
      <c r="H770" s="29"/>
      <c r="I770" s="26"/>
      <c r="L770" s="27">
        <f t="shared" si="116"/>
        <v>0</v>
      </c>
      <c r="M770" s="32">
        <f t="shared" si="117"/>
        <v>0</v>
      </c>
    </row>
    <row r="771" spans="1:13" s="27" customFormat="1" ht="21" customHeight="1" x14ac:dyDescent="0.25">
      <c r="A771" s="3"/>
      <c r="B771" s="30"/>
      <c r="C771" s="105"/>
      <c r="D771" s="106"/>
      <c r="E771" s="106"/>
      <c r="F771" s="106"/>
      <c r="G771" s="107"/>
      <c r="H771" s="29"/>
      <c r="I771" s="26"/>
      <c r="L771" s="27">
        <f t="shared" si="116"/>
        <v>0</v>
      </c>
      <c r="M771" s="32">
        <f t="shared" si="117"/>
        <v>0</v>
      </c>
    </row>
    <row r="772" spans="1:13" s="27" customFormat="1" ht="21" customHeight="1" x14ac:dyDescent="0.25">
      <c r="A772" s="3"/>
      <c r="B772" s="30">
        <v>115003</v>
      </c>
      <c r="C772" s="105" t="s">
        <v>82</v>
      </c>
      <c r="D772" s="106"/>
      <c r="E772" s="106"/>
      <c r="F772" s="106"/>
      <c r="G772" s="107"/>
      <c r="H772" s="29" t="s">
        <v>28</v>
      </c>
      <c r="I772" s="26">
        <v>5</v>
      </c>
      <c r="K772" s="27">
        <v>6.99</v>
      </c>
      <c r="L772" s="27">
        <f t="shared" si="116"/>
        <v>34.950000000000003</v>
      </c>
      <c r="M772" s="32">
        <f t="shared" si="117"/>
        <v>115003</v>
      </c>
    </row>
    <row r="773" spans="1:13" s="27" customFormat="1" ht="21" customHeight="1" x14ac:dyDescent="0.25">
      <c r="A773" s="3"/>
      <c r="B773" s="30"/>
      <c r="C773" s="102" t="s">
        <v>219</v>
      </c>
      <c r="D773" s="103"/>
      <c r="E773" s="103"/>
      <c r="F773" s="103"/>
      <c r="G773" s="104"/>
      <c r="H773" s="29"/>
      <c r="I773" s="26"/>
      <c r="L773" s="27">
        <f t="shared" ref="L773:L779" si="118">K773*I773</f>
        <v>0</v>
      </c>
      <c r="M773" s="32">
        <f t="shared" ref="M773:M779" si="119">B773</f>
        <v>0</v>
      </c>
    </row>
    <row r="774" spans="1:13" s="27" customFormat="1" ht="21" customHeight="1" x14ac:dyDescent="0.25">
      <c r="A774" s="3"/>
      <c r="B774" s="30"/>
      <c r="C774" s="105"/>
      <c r="D774" s="106"/>
      <c r="E774" s="106"/>
      <c r="F774" s="106"/>
      <c r="G774" s="107"/>
      <c r="H774" s="29"/>
      <c r="I774" s="26"/>
      <c r="L774" s="27">
        <f t="shared" si="118"/>
        <v>0</v>
      </c>
      <c r="M774" s="32">
        <f t="shared" si="119"/>
        <v>0</v>
      </c>
    </row>
    <row r="775" spans="1:13" s="27" customFormat="1" ht="21" customHeight="1" x14ac:dyDescent="0.25">
      <c r="A775" s="3"/>
      <c r="B775" s="30">
        <v>10107</v>
      </c>
      <c r="C775" s="105" t="s">
        <v>32</v>
      </c>
      <c r="D775" s="106"/>
      <c r="E775" s="106"/>
      <c r="F775" s="106"/>
      <c r="G775" s="107"/>
      <c r="H775" s="29" t="s">
        <v>27</v>
      </c>
      <c r="I775" s="26">
        <f>SUM(J776:J779)</f>
        <v>4.1145000000000005</v>
      </c>
      <c r="K775" s="27">
        <v>80.22</v>
      </c>
      <c r="L775" s="27">
        <f t="shared" si="118"/>
        <v>330.06519000000003</v>
      </c>
      <c r="M775" s="32">
        <f t="shared" si="119"/>
        <v>10107</v>
      </c>
    </row>
    <row r="776" spans="1:13" s="27" customFormat="1" ht="21" customHeight="1" x14ac:dyDescent="0.25">
      <c r="A776" s="3"/>
      <c r="B776" s="30"/>
      <c r="C776" s="102" t="s">
        <v>245</v>
      </c>
      <c r="D776" s="103"/>
      <c r="E776" s="103"/>
      <c r="F776" s="103"/>
      <c r="G776" s="104"/>
      <c r="H776" s="29"/>
      <c r="I776" s="26"/>
      <c r="J776" s="27">
        <f>I766*0.03*1.3</f>
        <v>3.3345000000000002</v>
      </c>
      <c r="L776" s="27">
        <f t="shared" si="118"/>
        <v>0</v>
      </c>
      <c r="M776" s="32">
        <f t="shared" si="119"/>
        <v>0</v>
      </c>
    </row>
    <row r="777" spans="1:13" s="27" customFormat="1" ht="21" customHeight="1" x14ac:dyDescent="0.25">
      <c r="A777" s="3"/>
      <c r="B777" s="30"/>
      <c r="C777" s="102" t="s">
        <v>220</v>
      </c>
      <c r="D777" s="103"/>
      <c r="E777" s="103"/>
      <c r="F777" s="103"/>
      <c r="G777" s="104"/>
      <c r="H777" s="29"/>
      <c r="I777" s="26"/>
      <c r="J777" s="27">
        <f>I769*1.3</f>
        <v>0.45499999999999996</v>
      </c>
      <c r="L777" s="27">
        <f t="shared" si="118"/>
        <v>0</v>
      </c>
      <c r="M777" s="32">
        <f t="shared" si="119"/>
        <v>0</v>
      </c>
    </row>
    <row r="778" spans="1:13" s="27" customFormat="1" ht="21" customHeight="1" x14ac:dyDescent="0.25">
      <c r="A778" s="3"/>
      <c r="B778" s="30"/>
      <c r="C778" s="102" t="s">
        <v>221</v>
      </c>
      <c r="D778" s="103"/>
      <c r="E778" s="103"/>
      <c r="F778" s="103"/>
      <c r="G778" s="104"/>
      <c r="H778" s="29"/>
      <c r="I778" s="26"/>
      <c r="J778" s="27">
        <f>I772*0.05*1.3</f>
        <v>0.32500000000000001</v>
      </c>
      <c r="L778" s="27">
        <f t="shared" si="118"/>
        <v>0</v>
      </c>
      <c r="M778" s="32">
        <f t="shared" si="119"/>
        <v>0</v>
      </c>
    </row>
    <row r="779" spans="1:13" s="27" customFormat="1" ht="21" customHeight="1" x14ac:dyDescent="0.25">
      <c r="A779" s="3"/>
      <c r="B779" s="30"/>
      <c r="C779" s="105"/>
      <c r="D779" s="106"/>
      <c r="E779" s="106"/>
      <c r="F779" s="106"/>
      <c r="G779" s="107"/>
      <c r="H779" s="29"/>
      <c r="I779" s="26"/>
      <c r="L779" s="27">
        <f t="shared" si="118"/>
        <v>0</v>
      </c>
      <c r="M779" s="32">
        <f t="shared" si="119"/>
        <v>0</v>
      </c>
    </row>
    <row r="780" spans="1:13" s="27" customFormat="1" ht="21" customHeight="1" x14ac:dyDescent="0.25">
      <c r="A780" s="3"/>
      <c r="B780" s="30">
        <v>50140</v>
      </c>
      <c r="C780" s="105" t="s">
        <v>68</v>
      </c>
      <c r="D780" s="106"/>
      <c r="E780" s="106"/>
      <c r="F780" s="106"/>
      <c r="G780" s="107"/>
      <c r="H780" s="29" t="s">
        <v>28</v>
      </c>
      <c r="I780" s="26">
        <v>85.5</v>
      </c>
      <c r="K780" s="27">
        <v>28.71</v>
      </c>
      <c r="L780" s="27">
        <f t="shared" ref="L780:L797" si="120">K780*I780</f>
        <v>2454.7049999999999</v>
      </c>
      <c r="M780" s="32">
        <f t="shared" ref="M780:M797" si="121">B780</f>
        <v>50140</v>
      </c>
    </row>
    <row r="781" spans="1:13" s="27" customFormat="1" ht="21" customHeight="1" x14ac:dyDescent="0.25">
      <c r="A781" s="3"/>
      <c r="B781" s="30"/>
      <c r="C781" s="102" t="s">
        <v>244</v>
      </c>
      <c r="D781" s="103"/>
      <c r="E781" s="103"/>
      <c r="F781" s="103"/>
      <c r="G781" s="104"/>
      <c r="H781" s="29"/>
      <c r="I781" s="26"/>
      <c r="L781" s="27">
        <f t="shared" si="120"/>
        <v>0</v>
      </c>
      <c r="M781" s="32">
        <f t="shared" si="121"/>
        <v>0</v>
      </c>
    </row>
    <row r="782" spans="1:13" s="27" customFormat="1" ht="21" customHeight="1" x14ac:dyDescent="0.25">
      <c r="A782" s="3"/>
      <c r="B782" s="30"/>
      <c r="C782" s="105"/>
      <c r="D782" s="106"/>
      <c r="E782" s="106"/>
      <c r="F782" s="106"/>
      <c r="G782" s="107"/>
      <c r="H782" s="29"/>
      <c r="I782" s="26"/>
      <c r="L782" s="27">
        <f t="shared" si="120"/>
        <v>0</v>
      </c>
      <c r="M782" s="32">
        <f t="shared" si="121"/>
        <v>0</v>
      </c>
    </row>
    <row r="783" spans="1:13" s="27" customFormat="1" ht="21" customHeight="1" x14ac:dyDescent="0.25">
      <c r="A783" s="3"/>
      <c r="B783" s="30">
        <v>130242</v>
      </c>
      <c r="C783" s="105" t="s">
        <v>70</v>
      </c>
      <c r="D783" s="106"/>
      <c r="E783" s="106"/>
      <c r="F783" s="106"/>
      <c r="G783" s="107"/>
      <c r="H783" s="29" t="s">
        <v>28</v>
      </c>
      <c r="I783" s="26">
        <v>41.35</v>
      </c>
      <c r="K783" s="27">
        <v>53.39</v>
      </c>
      <c r="L783" s="27">
        <f t="shared" si="120"/>
        <v>2207.6765</v>
      </c>
      <c r="M783" s="32">
        <f t="shared" si="121"/>
        <v>130242</v>
      </c>
    </row>
    <row r="784" spans="1:13" s="27" customFormat="1" ht="21" customHeight="1" x14ac:dyDescent="0.25">
      <c r="A784" s="3"/>
      <c r="B784" s="30"/>
      <c r="C784" s="102" t="s">
        <v>217</v>
      </c>
      <c r="D784" s="103"/>
      <c r="E784" s="103"/>
      <c r="F784" s="103"/>
      <c r="G784" s="104"/>
      <c r="H784" s="29"/>
      <c r="I784" s="26"/>
      <c r="L784" s="27">
        <f t="shared" si="120"/>
        <v>0</v>
      </c>
      <c r="M784" s="32">
        <f t="shared" si="121"/>
        <v>0</v>
      </c>
    </row>
    <row r="785" spans="1:13" s="27" customFormat="1" ht="21" customHeight="1" x14ac:dyDescent="0.25">
      <c r="A785" s="3"/>
      <c r="B785" s="30"/>
      <c r="C785" s="105"/>
      <c r="D785" s="106"/>
      <c r="E785" s="106"/>
      <c r="F785" s="106"/>
      <c r="G785" s="107"/>
      <c r="H785" s="29"/>
      <c r="I785" s="26"/>
      <c r="L785" s="27">
        <f t="shared" si="120"/>
        <v>0</v>
      </c>
      <c r="M785" s="32">
        <f t="shared" si="121"/>
        <v>0</v>
      </c>
    </row>
    <row r="786" spans="1:13" s="27" customFormat="1" ht="21" customHeight="1" x14ac:dyDescent="0.25">
      <c r="A786" s="3"/>
      <c r="B786" s="30">
        <v>130201</v>
      </c>
      <c r="C786" s="105" t="s">
        <v>246</v>
      </c>
      <c r="D786" s="106"/>
      <c r="E786" s="106"/>
      <c r="F786" s="106"/>
      <c r="G786" s="107"/>
      <c r="H786" s="29" t="s">
        <v>28</v>
      </c>
      <c r="I786" s="26">
        <v>44.15</v>
      </c>
      <c r="K786" s="27">
        <v>38.630000000000003</v>
      </c>
      <c r="L786" s="27">
        <f t="shared" si="120"/>
        <v>1705.5145</v>
      </c>
      <c r="M786" s="32">
        <f t="shared" si="121"/>
        <v>130201</v>
      </c>
    </row>
    <row r="787" spans="1:13" s="27" customFormat="1" ht="21" customHeight="1" x14ac:dyDescent="0.25">
      <c r="A787" s="3"/>
      <c r="B787" s="30"/>
      <c r="C787" s="102" t="s">
        <v>247</v>
      </c>
      <c r="D787" s="103"/>
      <c r="E787" s="103"/>
      <c r="F787" s="103"/>
      <c r="G787" s="104"/>
      <c r="H787" s="29"/>
      <c r="I787" s="26"/>
      <c r="L787" s="27">
        <f t="shared" si="120"/>
        <v>0</v>
      </c>
      <c r="M787" s="32">
        <f t="shared" si="121"/>
        <v>0</v>
      </c>
    </row>
    <row r="788" spans="1:13" s="27" customFormat="1" ht="21" customHeight="1" x14ac:dyDescent="0.25">
      <c r="A788" s="3"/>
      <c r="B788" s="30"/>
      <c r="C788" s="105"/>
      <c r="D788" s="106"/>
      <c r="E788" s="106"/>
      <c r="F788" s="106"/>
      <c r="G788" s="107"/>
      <c r="H788" s="29"/>
      <c r="I788" s="26"/>
      <c r="L788" s="27">
        <f t="shared" si="120"/>
        <v>0</v>
      </c>
      <c r="M788" s="32">
        <f t="shared" si="121"/>
        <v>0</v>
      </c>
    </row>
    <row r="789" spans="1:13" s="27" customFormat="1" ht="21" customHeight="1" x14ac:dyDescent="0.25">
      <c r="A789" s="3"/>
      <c r="B789" s="30">
        <v>158005</v>
      </c>
      <c r="C789" s="105" t="s">
        <v>73</v>
      </c>
      <c r="D789" s="106"/>
      <c r="E789" s="106"/>
      <c r="F789" s="106"/>
      <c r="G789" s="107"/>
      <c r="H789" s="29" t="s">
        <v>28</v>
      </c>
      <c r="I789" s="26">
        <v>332.65</v>
      </c>
      <c r="K789" s="27">
        <v>13.74</v>
      </c>
      <c r="L789" s="27">
        <f t="shared" si="120"/>
        <v>4570.6109999999999</v>
      </c>
      <c r="M789" s="32">
        <f t="shared" si="121"/>
        <v>158005</v>
      </c>
    </row>
    <row r="790" spans="1:13" s="27" customFormat="1" ht="21" customHeight="1" x14ac:dyDescent="0.25">
      <c r="A790" s="3"/>
      <c r="B790" s="30"/>
      <c r="C790" s="102" t="s">
        <v>269</v>
      </c>
      <c r="D790" s="103"/>
      <c r="E790" s="103"/>
      <c r="F790" s="103"/>
      <c r="G790" s="104"/>
      <c r="H790" s="29"/>
      <c r="I790" s="26"/>
      <c r="L790" s="27">
        <f t="shared" si="120"/>
        <v>0</v>
      </c>
      <c r="M790" s="32">
        <f t="shared" si="121"/>
        <v>0</v>
      </c>
    </row>
    <row r="791" spans="1:13" s="27" customFormat="1" ht="21" customHeight="1" x14ac:dyDescent="0.25">
      <c r="A791" s="3"/>
      <c r="B791" s="30"/>
      <c r="C791" s="105"/>
      <c r="D791" s="106"/>
      <c r="E791" s="106"/>
      <c r="F791" s="106"/>
      <c r="G791" s="107"/>
      <c r="H791" s="29"/>
      <c r="I791" s="26"/>
      <c r="L791" s="27">
        <f t="shared" si="120"/>
        <v>0</v>
      </c>
      <c r="M791" s="32">
        <f t="shared" si="121"/>
        <v>0</v>
      </c>
    </row>
    <row r="792" spans="1:13" s="27" customFormat="1" ht="21" customHeight="1" x14ac:dyDescent="0.25">
      <c r="A792" s="3"/>
      <c r="B792" s="30">
        <v>150123</v>
      </c>
      <c r="C792" s="105" t="s">
        <v>74</v>
      </c>
      <c r="D792" s="106"/>
      <c r="E792" s="106"/>
      <c r="F792" s="106"/>
      <c r="G792" s="107"/>
      <c r="H792" s="29" t="s">
        <v>28</v>
      </c>
      <c r="I792" s="26">
        <v>68.150000000000006</v>
      </c>
      <c r="K792" s="27">
        <v>17.760000000000002</v>
      </c>
      <c r="L792" s="27">
        <f t="shared" si="120"/>
        <v>1210.3440000000003</v>
      </c>
      <c r="M792" s="32">
        <f t="shared" si="121"/>
        <v>150123</v>
      </c>
    </row>
    <row r="793" spans="1:13" s="27" customFormat="1" ht="21" customHeight="1" x14ac:dyDescent="0.25">
      <c r="A793" s="3"/>
      <c r="B793" s="30"/>
      <c r="C793" s="102" t="s">
        <v>222</v>
      </c>
      <c r="D793" s="103"/>
      <c r="E793" s="103"/>
      <c r="F793" s="103"/>
      <c r="G793" s="104"/>
      <c r="H793" s="29"/>
      <c r="I793" s="26"/>
      <c r="L793" s="27">
        <f t="shared" si="120"/>
        <v>0</v>
      </c>
      <c r="M793" s="32">
        <f t="shared" si="121"/>
        <v>0</v>
      </c>
    </row>
    <row r="794" spans="1:13" s="27" customFormat="1" ht="21" customHeight="1" x14ac:dyDescent="0.25">
      <c r="A794" s="3"/>
      <c r="B794" s="30"/>
      <c r="C794" s="105"/>
      <c r="D794" s="106"/>
      <c r="E794" s="106"/>
      <c r="F794" s="106"/>
      <c r="G794" s="107"/>
      <c r="H794" s="29"/>
      <c r="I794" s="26"/>
      <c r="L794" s="27">
        <f t="shared" si="120"/>
        <v>0</v>
      </c>
      <c r="M794" s="32">
        <f t="shared" si="121"/>
        <v>0</v>
      </c>
    </row>
    <row r="795" spans="1:13" s="27" customFormat="1" ht="21" customHeight="1" x14ac:dyDescent="0.25">
      <c r="A795" s="3"/>
      <c r="B795" s="30">
        <v>170401</v>
      </c>
      <c r="C795" s="105" t="s">
        <v>25</v>
      </c>
      <c r="D795" s="106"/>
      <c r="E795" s="106"/>
      <c r="F795" s="106"/>
      <c r="G795" s="107"/>
      <c r="H795" s="29" t="s">
        <v>28</v>
      </c>
      <c r="I795" s="26">
        <v>312</v>
      </c>
      <c r="K795" s="27">
        <v>9.34</v>
      </c>
      <c r="L795" s="27">
        <f t="shared" si="120"/>
        <v>2914.08</v>
      </c>
      <c r="M795" s="32">
        <f t="shared" si="121"/>
        <v>170401</v>
      </c>
    </row>
    <row r="796" spans="1:13" s="27" customFormat="1" ht="21" customHeight="1" x14ac:dyDescent="0.25">
      <c r="A796" s="3"/>
      <c r="B796" s="30"/>
      <c r="C796" s="102" t="s">
        <v>294</v>
      </c>
      <c r="D796" s="103"/>
      <c r="E796" s="103"/>
      <c r="F796" s="103"/>
      <c r="G796" s="104"/>
      <c r="H796" s="29"/>
      <c r="I796" s="26"/>
      <c r="L796" s="27">
        <f t="shared" si="120"/>
        <v>0</v>
      </c>
      <c r="M796" s="32">
        <f t="shared" si="121"/>
        <v>0</v>
      </c>
    </row>
    <row r="797" spans="1:13" s="27" customFormat="1" ht="21" customHeight="1" x14ac:dyDescent="0.25">
      <c r="A797" s="3"/>
      <c r="B797" s="30"/>
      <c r="C797" s="105"/>
      <c r="D797" s="106"/>
      <c r="E797" s="106"/>
      <c r="F797" s="106"/>
      <c r="G797" s="107"/>
      <c r="H797" s="29"/>
      <c r="I797" s="26"/>
      <c r="L797" s="27">
        <f t="shared" si="120"/>
        <v>0</v>
      </c>
      <c r="M797" s="32">
        <f t="shared" si="121"/>
        <v>0</v>
      </c>
    </row>
    <row r="798" spans="1:13" s="27" customFormat="1" ht="21" customHeight="1" x14ac:dyDescent="0.25">
      <c r="A798" s="3"/>
      <c r="B798" s="30">
        <v>93208</v>
      </c>
      <c r="C798" s="105" t="s">
        <v>295</v>
      </c>
      <c r="D798" s="106"/>
      <c r="E798" s="106"/>
      <c r="F798" s="106"/>
      <c r="G798" s="107"/>
      <c r="H798" s="29" t="s">
        <v>28</v>
      </c>
      <c r="I798" s="26">
        <v>16</v>
      </c>
      <c r="K798" s="27">
        <v>422.4</v>
      </c>
      <c r="L798" s="27">
        <f t="shared" ref="L798:L860" si="122">K798*I798</f>
        <v>6758.4</v>
      </c>
      <c r="M798" s="32">
        <f t="shared" ref="M798:M912" si="123">B798</f>
        <v>93208</v>
      </c>
    </row>
    <row r="799" spans="1:13" s="27" customFormat="1" ht="21" customHeight="1" x14ac:dyDescent="0.25">
      <c r="A799" s="3"/>
      <c r="B799" s="30"/>
      <c r="C799" s="102" t="s">
        <v>296</v>
      </c>
      <c r="D799" s="103"/>
      <c r="E799" s="103"/>
      <c r="F799" s="103"/>
      <c r="G799" s="104"/>
      <c r="H799" s="29"/>
      <c r="I799" s="26"/>
      <c r="L799" s="27">
        <f>K799*I799</f>
        <v>0</v>
      </c>
      <c r="M799" s="32">
        <f>B799</f>
        <v>0</v>
      </c>
    </row>
    <row r="800" spans="1:13" s="27" customFormat="1" ht="21" customHeight="1" x14ac:dyDescent="0.25">
      <c r="A800" s="3"/>
      <c r="B800" s="30"/>
      <c r="C800" s="105"/>
      <c r="D800" s="106"/>
      <c r="E800" s="106"/>
      <c r="F800" s="106"/>
      <c r="G800" s="107"/>
      <c r="H800" s="29"/>
      <c r="I800" s="26"/>
      <c r="L800" s="27">
        <f t="shared" si="122"/>
        <v>0</v>
      </c>
      <c r="M800" s="32">
        <f t="shared" si="123"/>
        <v>0</v>
      </c>
    </row>
    <row r="801" spans="1:13" s="27" customFormat="1" ht="21" customHeight="1" x14ac:dyDescent="0.25">
      <c r="A801" s="3"/>
      <c r="B801" s="30"/>
      <c r="C801" s="108" t="s">
        <v>223</v>
      </c>
      <c r="D801" s="93"/>
      <c r="E801" s="93"/>
      <c r="F801" s="93"/>
      <c r="G801" s="94"/>
      <c r="H801" s="29"/>
      <c r="I801" s="26"/>
      <c r="L801" s="27">
        <f t="shared" si="122"/>
        <v>0</v>
      </c>
      <c r="M801" s="32">
        <f t="shared" si="123"/>
        <v>0</v>
      </c>
    </row>
    <row r="802" spans="1:13" s="27" customFormat="1" ht="21" customHeight="1" x14ac:dyDescent="0.25">
      <c r="A802" s="3"/>
      <c r="B802" s="30">
        <v>60203</v>
      </c>
      <c r="C802" s="105" t="s">
        <v>225</v>
      </c>
      <c r="D802" s="106"/>
      <c r="E802" s="106"/>
      <c r="F802" s="106"/>
      <c r="G802" s="107"/>
      <c r="H802" s="29" t="s">
        <v>28</v>
      </c>
      <c r="I802" s="26">
        <v>12.2</v>
      </c>
      <c r="K802" s="27">
        <v>101.13</v>
      </c>
      <c r="L802" s="27">
        <f t="shared" si="122"/>
        <v>1233.7859999999998</v>
      </c>
      <c r="M802" s="32">
        <f t="shared" si="123"/>
        <v>60203</v>
      </c>
    </row>
    <row r="803" spans="1:13" s="27" customFormat="1" ht="21" customHeight="1" x14ac:dyDescent="0.25">
      <c r="A803" s="3"/>
      <c r="B803" s="30"/>
      <c r="C803" s="102" t="s">
        <v>237</v>
      </c>
      <c r="D803" s="103"/>
      <c r="E803" s="103"/>
      <c r="F803" s="103"/>
      <c r="G803" s="104"/>
      <c r="H803" s="29"/>
      <c r="I803" s="26"/>
      <c r="L803" s="27">
        <f t="shared" si="122"/>
        <v>0</v>
      </c>
      <c r="M803" s="32">
        <f t="shared" si="123"/>
        <v>0</v>
      </c>
    </row>
    <row r="804" spans="1:13" s="27" customFormat="1" ht="21" customHeight="1" x14ac:dyDescent="0.25">
      <c r="A804" s="3"/>
      <c r="B804" s="30"/>
      <c r="C804" s="105"/>
      <c r="D804" s="106"/>
      <c r="E804" s="106"/>
      <c r="F804" s="106"/>
      <c r="G804" s="107"/>
      <c r="H804" s="29"/>
      <c r="I804" s="26"/>
      <c r="L804" s="27">
        <f t="shared" si="122"/>
        <v>0</v>
      </c>
      <c r="M804" s="32">
        <f t="shared" si="123"/>
        <v>0</v>
      </c>
    </row>
    <row r="805" spans="1:13" s="27" customFormat="1" ht="21" customHeight="1" x14ac:dyDescent="0.25">
      <c r="A805" s="3"/>
      <c r="B805" s="30">
        <v>60221</v>
      </c>
      <c r="C805" s="105" t="s">
        <v>224</v>
      </c>
      <c r="D805" s="106"/>
      <c r="E805" s="106"/>
      <c r="F805" s="106"/>
      <c r="G805" s="107"/>
      <c r="H805" s="29" t="s">
        <v>28</v>
      </c>
      <c r="I805" s="26">
        <v>76.400000000000006</v>
      </c>
      <c r="K805" s="27">
        <v>36.04</v>
      </c>
      <c r="L805" s="27">
        <f>K805*I805</f>
        <v>2753.4560000000001</v>
      </c>
      <c r="M805" s="32">
        <f>B805</f>
        <v>60221</v>
      </c>
    </row>
    <row r="806" spans="1:13" s="27" customFormat="1" ht="21" customHeight="1" x14ac:dyDescent="0.25">
      <c r="A806" s="3"/>
      <c r="B806" s="30"/>
      <c r="C806" s="102" t="s">
        <v>236</v>
      </c>
      <c r="D806" s="103"/>
      <c r="E806" s="103"/>
      <c r="F806" s="103"/>
      <c r="G806" s="104"/>
      <c r="H806" s="29"/>
      <c r="I806" s="26"/>
      <c r="L806" s="27">
        <f>K806*I806</f>
        <v>0</v>
      </c>
      <c r="M806" s="32">
        <f>B806</f>
        <v>0</v>
      </c>
    </row>
    <row r="807" spans="1:13" s="27" customFormat="1" ht="21" customHeight="1" x14ac:dyDescent="0.25">
      <c r="A807" s="3"/>
      <c r="B807" s="30"/>
      <c r="C807" s="105"/>
      <c r="D807" s="106"/>
      <c r="E807" s="106"/>
      <c r="F807" s="106"/>
      <c r="G807" s="107"/>
      <c r="H807" s="29"/>
      <c r="I807" s="26"/>
      <c r="L807" s="27">
        <f>K807*I807</f>
        <v>0</v>
      </c>
      <c r="M807" s="32">
        <f>B807</f>
        <v>0</v>
      </c>
    </row>
    <row r="808" spans="1:13" s="27" customFormat="1" ht="21" customHeight="1" x14ac:dyDescent="0.25">
      <c r="A808" s="3"/>
      <c r="B808" s="30">
        <v>65020</v>
      </c>
      <c r="C808" s="105" t="s">
        <v>226</v>
      </c>
      <c r="D808" s="106"/>
      <c r="E808" s="106"/>
      <c r="F808" s="106"/>
      <c r="G808" s="107"/>
      <c r="H808" s="29" t="s">
        <v>28</v>
      </c>
      <c r="I808" s="26">
        <v>12.2</v>
      </c>
      <c r="K808" s="27">
        <v>9.34</v>
      </c>
      <c r="L808" s="27">
        <f t="shared" si="122"/>
        <v>113.94799999999999</v>
      </c>
      <c r="M808" s="32">
        <f t="shared" si="123"/>
        <v>65020</v>
      </c>
    </row>
    <row r="809" spans="1:13" s="27" customFormat="1" ht="21" customHeight="1" x14ac:dyDescent="0.25">
      <c r="A809" s="3"/>
      <c r="B809" s="30"/>
      <c r="C809" s="102" t="s">
        <v>237</v>
      </c>
      <c r="D809" s="103"/>
      <c r="E809" s="103"/>
      <c r="F809" s="103"/>
      <c r="G809" s="104"/>
      <c r="H809" s="29"/>
      <c r="I809" s="26"/>
      <c r="L809" s="27">
        <f t="shared" si="122"/>
        <v>0</v>
      </c>
      <c r="M809" s="32">
        <f t="shared" si="123"/>
        <v>0</v>
      </c>
    </row>
    <row r="810" spans="1:13" s="27" customFormat="1" ht="21" customHeight="1" x14ac:dyDescent="0.25">
      <c r="A810" s="3"/>
      <c r="B810" s="30"/>
      <c r="C810" s="105"/>
      <c r="D810" s="106"/>
      <c r="E810" s="106"/>
      <c r="F810" s="106"/>
      <c r="G810" s="107"/>
      <c r="H810" s="29"/>
      <c r="I810" s="26"/>
      <c r="L810" s="27">
        <f t="shared" si="122"/>
        <v>0</v>
      </c>
      <c r="M810" s="32">
        <f t="shared" si="123"/>
        <v>0</v>
      </c>
    </row>
    <row r="811" spans="1:13" s="27" customFormat="1" ht="21" customHeight="1" x14ac:dyDescent="0.25">
      <c r="A811" s="3"/>
      <c r="B811" s="30">
        <v>65025</v>
      </c>
      <c r="C811" s="105" t="s">
        <v>227</v>
      </c>
      <c r="D811" s="106"/>
      <c r="E811" s="106"/>
      <c r="F811" s="106"/>
      <c r="G811" s="107"/>
      <c r="H811" s="29" t="s">
        <v>28</v>
      </c>
      <c r="I811" s="26">
        <v>76.400000000000006</v>
      </c>
      <c r="K811" s="27">
        <v>3.89</v>
      </c>
      <c r="L811" s="27">
        <f t="shared" si="122"/>
        <v>297.19600000000003</v>
      </c>
      <c r="M811" s="32">
        <f t="shared" si="123"/>
        <v>65025</v>
      </c>
    </row>
    <row r="812" spans="1:13" s="27" customFormat="1" ht="21" customHeight="1" x14ac:dyDescent="0.25">
      <c r="A812" s="3"/>
      <c r="B812" s="30"/>
      <c r="C812" s="102" t="s">
        <v>236</v>
      </c>
      <c r="D812" s="103"/>
      <c r="E812" s="103"/>
      <c r="F812" s="103"/>
      <c r="G812" s="104"/>
      <c r="H812" s="29"/>
      <c r="I812" s="26"/>
      <c r="L812" s="27">
        <f t="shared" si="122"/>
        <v>0</v>
      </c>
      <c r="M812" s="32">
        <f t="shared" si="123"/>
        <v>0</v>
      </c>
    </row>
    <row r="813" spans="1:13" s="27" customFormat="1" ht="21" customHeight="1" x14ac:dyDescent="0.25">
      <c r="A813" s="3"/>
      <c r="B813" s="30"/>
      <c r="C813" s="105"/>
      <c r="D813" s="106"/>
      <c r="E813" s="106"/>
      <c r="F813" s="106"/>
      <c r="G813" s="107"/>
      <c r="H813" s="29"/>
      <c r="I813" s="26"/>
      <c r="L813" s="27">
        <f t="shared" si="122"/>
        <v>0</v>
      </c>
      <c r="M813" s="32">
        <f t="shared" si="123"/>
        <v>0</v>
      </c>
    </row>
    <row r="814" spans="1:13" s="27" customFormat="1" ht="21" customHeight="1" x14ac:dyDescent="0.25">
      <c r="A814" s="3"/>
      <c r="B814" s="30">
        <v>66010</v>
      </c>
      <c r="C814" s="105" t="s">
        <v>228</v>
      </c>
      <c r="D814" s="106"/>
      <c r="E814" s="106"/>
      <c r="F814" s="106"/>
      <c r="G814" s="107"/>
      <c r="H814" s="29" t="s">
        <v>201</v>
      </c>
      <c r="I814" s="26">
        <v>15</v>
      </c>
      <c r="K814" s="27">
        <v>0.35</v>
      </c>
      <c r="L814" s="27">
        <f t="shared" si="122"/>
        <v>5.25</v>
      </c>
      <c r="M814" s="32">
        <f t="shared" si="123"/>
        <v>66010</v>
      </c>
    </row>
    <row r="815" spans="1:13" s="27" customFormat="1" ht="21" customHeight="1" x14ac:dyDescent="0.25">
      <c r="A815" s="3"/>
      <c r="B815" s="30"/>
      <c r="C815" s="102" t="s">
        <v>239</v>
      </c>
      <c r="D815" s="103"/>
      <c r="E815" s="103"/>
      <c r="F815" s="103"/>
      <c r="G815" s="104"/>
      <c r="H815" s="29"/>
      <c r="I815" s="26"/>
      <c r="L815" s="27">
        <f t="shared" si="122"/>
        <v>0</v>
      </c>
      <c r="M815" s="32">
        <f t="shared" si="123"/>
        <v>0</v>
      </c>
    </row>
    <row r="816" spans="1:13" s="27" customFormat="1" ht="21" customHeight="1" x14ac:dyDescent="0.25">
      <c r="A816" s="3"/>
      <c r="B816" s="30"/>
      <c r="C816" s="105"/>
      <c r="D816" s="106"/>
      <c r="E816" s="106"/>
      <c r="F816" s="106"/>
      <c r="G816" s="107"/>
      <c r="H816" s="29"/>
      <c r="I816" s="26"/>
      <c r="L816" s="27">
        <f t="shared" si="122"/>
        <v>0</v>
      </c>
      <c r="M816" s="32">
        <f t="shared" si="123"/>
        <v>0</v>
      </c>
    </row>
    <row r="817" spans="1:13" s="27" customFormat="1" ht="21" customHeight="1" x14ac:dyDescent="0.25">
      <c r="A817" s="3"/>
      <c r="B817" s="30">
        <v>66011</v>
      </c>
      <c r="C817" s="105" t="s">
        <v>229</v>
      </c>
      <c r="D817" s="106"/>
      <c r="E817" s="106"/>
      <c r="F817" s="106"/>
      <c r="G817" s="107"/>
      <c r="H817" s="29" t="s">
        <v>201</v>
      </c>
      <c r="I817" s="26">
        <v>25</v>
      </c>
      <c r="K817" s="27">
        <v>2.1</v>
      </c>
      <c r="L817" s="27">
        <f t="shared" si="122"/>
        <v>52.5</v>
      </c>
      <c r="M817" s="32">
        <f t="shared" si="123"/>
        <v>66011</v>
      </c>
    </row>
    <row r="818" spans="1:13" s="27" customFormat="1" ht="21" customHeight="1" x14ac:dyDescent="0.25">
      <c r="A818" s="3"/>
      <c r="B818" s="30"/>
      <c r="C818" s="102" t="s">
        <v>240</v>
      </c>
      <c r="D818" s="103"/>
      <c r="E818" s="103"/>
      <c r="F818" s="103"/>
      <c r="G818" s="104"/>
      <c r="H818" s="29"/>
      <c r="I818" s="26"/>
      <c r="L818" s="27">
        <f t="shared" si="122"/>
        <v>0</v>
      </c>
      <c r="M818" s="32">
        <f t="shared" si="123"/>
        <v>0</v>
      </c>
    </row>
    <row r="819" spans="1:13" s="27" customFormat="1" ht="21" customHeight="1" x14ac:dyDescent="0.25">
      <c r="A819" s="3"/>
      <c r="B819" s="30"/>
      <c r="C819" s="105"/>
      <c r="D819" s="106"/>
      <c r="E819" s="106"/>
      <c r="F819" s="106"/>
      <c r="G819" s="107"/>
      <c r="H819" s="29"/>
      <c r="I819" s="26"/>
      <c r="L819" s="27">
        <f t="shared" si="122"/>
        <v>0</v>
      </c>
      <c r="M819" s="32">
        <f t="shared" si="123"/>
        <v>0</v>
      </c>
    </row>
    <row r="820" spans="1:13" s="27" customFormat="1" ht="21" customHeight="1" x14ac:dyDescent="0.25">
      <c r="A820" s="3"/>
      <c r="B820" s="30">
        <v>66012</v>
      </c>
      <c r="C820" s="105" t="s">
        <v>230</v>
      </c>
      <c r="D820" s="106"/>
      <c r="E820" s="106"/>
      <c r="F820" s="106"/>
      <c r="G820" s="107"/>
      <c r="H820" s="29" t="s">
        <v>201</v>
      </c>
      <c r="I820" s="26">
        <v>10</v>
      </c>
      <c r="K820" s="27">
        <v>3.5</v>
      </c>
      <c r="L820" s="27">
        <f t="shared" si="122"/>
        <v>35</v>
      </c>
      <c r="M820" s="32">
        <f t="shared" si="123"/>
        <v>66012</v>
      </c>
    </row>
    <row r="821" spans="1:13" s="27" customFormat="1" ht="21" customHeight="1" x14ac:dyDescent="0.25">
      <c r="A821" s="3"/>
      <c r="B821" s="30"/>
      <c r="C821" s="102" t="s">
        <v>241</v>
      </c>
      <c r="D821" s="103"/>
      <c r="E821" s="103"/>
      <c r="F821" s="103"/>
      <c r="G821" s="104"/>
      <c r="H821" s="29"/>
      <c r="I821" s="26"/>
      <c r="L821" s="27">
        <f t="shared" si="122"/>
        <v>0</v>
      </c>
      <c r="M821" s="32">
        <f t="shared" si="123"/>
        <v>0</v>
      </c>
    </row>
    <row r="822" spans="1:13" s="27" customFormat="1" ht="21" customHeight="1" x14ac:dyDescent="0.25">
      <c r="A822" s="3"/>
      <c r="B822" s="30"/>
      <c r="C822" s="105"/>
      <c r="D822" s="106"/>
      <c r="E822" s="106"/>
      <c r="F822" s="106"/>
      <c r="G822" s="107"/>
      <c r="H822" s="29"/>
      <c r="I822" s="26"/>
      <c r="L822" s="27">
        <f t="shared" si="122"/>
        <v>0</v>
      </c>
      <c r="M822" s="32">
        <f t="shared" si="123"/>
        <v>0</v>
      </c>
    </row>
    <row r="823" spans="1:13" s="27" customFormat="1" ht="21" customHeight="1" x14ac:dyDescent="0.25">
      <c r="A823" s="3"/>
      <c r="B823" s="30">
        <v>68001</v>
      </c>
      <c r="C823" s="105" t="s">
        <v>231</v>
      </c>
      <c r="D823" s="106"/>
      <c r="E823" s="106"/>
      <c r="F823" s="106"/>
      <c r="G823" s="107"/>
      <c r="H823" s="29" t="s">
        <v>28</v>
      </c>
      <c r="I823" s="26">
        <v>28.45</v>
      </c>
      <c r="K823" s="27">
        <v>6.86</v>
      </c>
      <c r="L823" s="27">
        <f t="shared" si="122"/>
        <v>195.167</v>
      </c>
      <c r="M823" s="32">
        <f t="shared" si="123"/>
        <v>68001</v>
      </c>
    </row>
    <row r="824" spans="1:13" s="27" customFormat="1" ht="21" customHeight="1" x14ac:dyDescent="0.25">
      <c r="A824" s="3"/>
      <c r="B824" s="30"/>
      <c r="C824" s="102" t="s">
        <v>242</v>
      </c>
      <c r="D824" s="103"/>
      <c r="E824" s="103"/>
      <c r="F824" s="103"/>
      <c r="G824" s="104"/>
      <c r="H824" s="29"/>
      <c r="I824" s="26"/>
      <c r="L824" s="27">
        <f t="shared" si="122"/>
        <v>0</v>
      </c>
      <c r="M824" s="32">
        <f t="shared" si="123"/>
        <v>0</v>
      </c>
    </row>
    <row r="825" spans="1:13" s="27" customFormat="1" ht="21" customHeight="1" x14ac:dyDescent="0.25">
      <c r="A825" s="3"/>
      <c r="B825" s="30"/>
      <c r="C825" s="105"/>
      <c r="D825" s="106"/>
      <c r="E825" s="106"/>
      <c r="F825" s="106"/>
      <c r="G825" s="107"/>
      <c r="H825" s="29"/>
      <c r="I825" s="26"/>
      <c r="L825" s="27">
        <f t="shared" si="122"/>
        <v>0</v>
      </c>
      <c r="M825" s="32">
        <f t="shared" si="123"/>
        <v>0</v>
      </c>
    </row>
    <row r="826" spans="1:13" s="27" customFormat="1" ht="21" customHeight="1" x14ac:dyDescent="0.25">
      <c r="A826" s="3"/>
      <c r="B826" s="30">
        <v>68003</v>
      </c>
      <c r="C826" s="105" t="s">
        <v>232</v>
      </c>
      <c r="D826" s="106"/>
      <c r="E826" s="106"/>
      <c r="F826" s="106"/>
      <c r="G826" s="107"/>
      <c r="H826" s="29" t="s">
        <v>28</v>
      </c>
      <c r="I826" s="26">
        <v>178.3</v>
      </c>
      <c r="K826" s="27">
        <v>22.48</v>
      </c>
      <c r="L826" s="27">
        <f t="shared" si="122"/>
        <v>4008.1840000000002</v>
      </c>
      <c r="M826" s="32">
        <f t="shared" si="123"/>
        <v>68003</v>
      </c>
    </row>
    <row r="827" spans="1:13" s="27" customFormat="1" ht="21" customHeight="1" x14ac:dyDescent="0.25">
      <c r="A827" s="3"/>
      <c r="B827" s="30"/>
      <c r="C827" s="102" t="s">
        <v>243</v>
      </c>
      <c r="D827" s="103"/>
      <c r="E827" s="103"/>
      <c r="F827" s="103"/>
      <c r="G827" s="104"/>
      <c r="H827" s="29"/>
      <c r="I827" s="26"/>
      <c r="L827" s="27">
        <f t="shared" si="122"/>
        <v>0</v>
      </c>
      <c r="M827" s="32">
        <f t="shared" si="123"/>
        <v>0</v>
      </c>
    </row>
    <row r="828" spans="1:13" s="27" customFormat="1" ht="21" customHeight="1" x14ac:dyDescent="0.25">
      <c r="A828" s="3"/>
      <c r="B828" s="30"/>
      <c r="C828" s="105"/>
      <c r="D828" s="106"/>
      <c r="E828" s="106"/>
      <c r="F828" s="106"/>
      <c r="G828" s="107"/>
      <c r="H828" s="29"/>
      <c r="I828" s="26"/>
      <c r="L828" s="27">
        <f t="shared" si="122"/>
        <v>0</v>
      </c>
      <c r="M828" s="32">
        <f t="shared" si="123"/>
        <v>0</v>
      </c>
    </row>
    <row r="829" spans="1:13" s="27" customFormat="1" ht="21" customHeight="1" x14ac:dyDescent="0.25">
      <c r="A829" s="3"/>
      <c r="B829" s="30">
        <v>10107</v>
      </c>
      <c r="C829" s="105" t="s">
        <v>32</v>
      </c>
      <c r="D829" s="106"/>
      <c r="E829" s="106"/>
      <c r="F829" s="106"/>
      <c r="G829" s="107"/>
      <c r="H829" s="29" t="s">
        <v>27</v>
      </c>
      <c r="I829" s="26">
        <f>(I808+I811)*0.1*1.3</f>
        <v>11.518000000000002</v>
      </c>
      <c r="K829" s="27">
        <v>80.22</v>
      </c>
      <c r="L829" s="27">
        <f t="shared" si="122"/>
        <v>923.97396000000015</v>
      </c>
      <c r="M829" s="32">
        <f t="shared" si="123"/>
        <v>10107</v>
      </c>
    </row>
    <row r="830" spans="1:13" s="27" customFormat="1" ht="21" customHeight="1" x14ac:dyDescent="0.25">
      <c r="A830" s="3"/>
      <c r="B830" s="30"/>
      <c r="C830" s="102" t="s">
        <v>238</v>
      </c>
      <c r="D830" s="103"/>
      <c r="E830" s="103"/>
      <c r="F830" s="103"/>
      <c r="G830" s="104"/>
      <c r="H830" s="29"/>
      <c r="I830" s="26"/>
      <c r="J830" s="27">
        <f>I820*0.03*1.3</f>
        <v>0.39</v>
      </c>
      <c r="L830" s="27">
        <f t="shared" si="122"/>
        <v>0</v>
      </c>
      <c r="M830" s="32">
        <f t="shared" si="123"/>
        <v>0</v>
      </c>
    </row>
    <row r="831" spans="1:13" s="27" customFormat="1" ht="21" customHeight="1" x14ac:dyDescent="0.25">
      <c r="A831" s="3"/>
      <c r="B831" s="30"/>
      <c r="C831" s="102"/>
      <c r="D831" s="103"/>
      <c r="E831" s="103"/>
      <c r="F831" s="103"/>
      <c r="G831" s="104"/>
      <c r="H831" s="29"/>
      <c r="I831" s="26"/>
      <c r="L831" s="27">
        <f t="shared" si="122"/>
        <v>0</v>
      </c>
      <c r="M831" s="32">
        <f t="shared" si="123"/>
        <v>0</v>
      </c>
    </row>
    <row r="832" spans="1:13" s="27" customFormat="1" ht="21" customHeight="1" x14ac:dyDescent="0.25">
      <c r="A832" s="3"/>
      <c r="B832" s="30">
        <v>68010</v>
      </c>
      <c r="C832" s="105" t="s">
        <v>233</v>
      </c>
      <c r="D832" s="106"/>
      <c r="E832" s="106"/>
      <c r="F832" s="106"/>
      <c r="G832" s="107"/>
      <c r="H832" s="29" t="s">
        <v>201</v>
      </c>
      <c r="I832" s="26">
        <v>15</v>
      </c>
      <c r="K832" s="27">
        <v>4.34</v>
      </c>
      <c r="L832" s="27">
        <f t="shared" si="122"/>
        <v>65.099999999999994</v>
      </c>
      <c r="M832" s="32">
        <f t="shared" si="123"/>
        <v>68010</v>
      </c>
    </row>
    <row r="833" spans="1:13" s="27" customFormat="1" ht="21" customHeight="1" x14ac:dyDescent="0.25">
      <c r="A833" s="3"/>
      <c r="B833" s="30"/>
      <c r="C833" s="102" t="s">
        <v>239</v>
      </c>
      <c r="D833" s="103"/>
      <c r="E833" s="103"/>
      <c r="F833" s="103"/>
      <c r="G833" s="104"/>
      <c r="H833" s="29"/>
      <c r="I833" s="26"/>
      <c r="L833" s="27">
        <f t="shared" si="122"/>
        <v>0</v>
      </c>
      <c r="M833" s="32">
        <f t="shared" si="123"/>
        <v>0</v>
      </c>
    </row>
    <row r="834" spans="1:13" s="27" customFormat="1" ht="21" customHeight="1" x14ac:dyDescent="0.25">
      <c r="A834" s="3"/>
      <c r="B834" s="30"/>
      <c r="C834" s="105"/>
      <c r="D834" s="106"/>
      <c r="E834" s="106"/>
      <c r="F834" s="106"/>
      <c r="G834" s="107"/>
      <c r="H834" s="29"/>
      <c r="I834" s="26"/>
      <c r="L834" s="27">
        <f t="shared" si="122"/>
        <v>0</v>
      </c>
      <c r="M834" s="32">
        <f t="shared" si="123"/>
        <v>0</v>
      </c>
    </row>
    <row r="835" spans="1:13" s="27" customFormat="1" ht="21" customHeight="1" x14ac:dyDescent="0.25">
      <c r="A835" s="3"/>
      <c r="B835" s="30">
        <v>68012</v>
      </c>
      <c r="C835" s="105" t="s">
        <v>234</v>
      </c>
      <c r="D835" s="106"/>
      <c r="E835" s="106"/>
      <c r="F835" s="106"/>
      <c r="G835" s="107"/>
      <c r="H835" s="29" t="s">
        <v>201</v>
      </c>
      <c r="I835" s="26">
        <v>25</v>
      </c>
      <c r="K835" s="27">
        <v>12.76</v>
      </c>
      <c r="L835" s="27">
        <f t="shared" si="122"/>
        <v>319</v>
      </c>
      <c r="M835" s="32">
        <f t="shared" si="123"/>
        <v>68012</v>
      </c>
    </row>
    <row r="836" spans="1:13" s="27" customFormat="1" ht="21" customHeight="1" x14ac:dyDescent="0.25">
      <c r="A836" s="3"/>
      <c r="B836" s="30"/>
      <c r="C836" s="102" t="s">
        <v>240</v>
      </c>
      <c r="D836" s="103"/>
      <c r="E836" s="103"/>
      <c r="F836" s="103"/>
      <c r="G836" s="104"/>
      <c r="H836" s="29"/>
      <c r="I836" s="26"/>
      <c r="L836" s="27">
        <f t="shared" si="122"/>
        <v>0</v>
      </c>
      <c r="M836" s="32">
        <f t="shared" si="123"/>
        <v>0</v>
      </c>
    </row>
    <row r="837" spans="1:13" s="27" customFormat="1" ht="21" customHeight="1" x14ac:dyDescent="0.25">
      <c r="A837" s="3"/>
      <c r="B837" s="30"/>
      <c r="C837" s="105"/>
      <c r="D837" s="106"/>
      <c r="E837" s="106"/>
      <c r="F837" s="106"/>
      <c r="G837" s="107"/>
      <c r="H837" s="29"/>
      <c r="I837" s="26"/>
      <c r="L837" s="27">
        <f t="shared" si="122"/>
        <v>0</v>
      </c>
      <c r="M837" s="32">
        <f t="shared" si="123"/>
        <v>0</v>
      </c>
    </row>
    <row r="838" spans="1:13" s="27" customFormat="1" ht="21" customHeight="1" x14ac:dyDescent="0.25">
      <c r="A838" s="3"/>
      <c r="B838" s="30">
        <v>68016</v>
      </c>
      <c r="C838" s="105" t="s">
        <v>235</v>
      </c>
      <c r="D838" s="106"/>
      <c r="E838" s="106"/>
      <c r="F838" s="106"/>
      <c r="G838" s="107"/>
      <c r="H838" s="29" t="s">
        <v>201</v>
      </c>
      <c r="I838" s="26">
        <v>10</v>
      </c>
      <c r="K838" s="27">
        <v>27.66</v>
      </c>
      <c r="L838" s="27">
        <f t="shared" si="122"/>
        <v>276.60000000000002</v>
      </c>
      <c r="M838" s="32">
        <f t="shared" si="123"/>
        <v>68016</v>
      </c>
    </row>
    <row r="839" spans="1:13" s="27" customFormat="1" ht="21" customHeight="1" x14ac:dyDescent="0.25">
      <c r="A839" s="3"/>
      <c r="B839" s="30"/>
      <c r="C839" s="102" t="s">
        <v>241</v>
      </c>
      <c r="D839" s="103"/>
      <c r="E839" s="103"/>
      <c r="F839" s="103"/>
      <c r="G839" s="104"/>
      <c r="H839" s="29"/>
      <c r="I839" s="26"/>
      <c r="L839" s="27">
        <f t="shared" si="122"/>
        <v>0</v>
      </c>
      <c r="M839" s="32">
        <f t="shared" si="123"/>
        <v>0</v>
      </c>
    </row>
    <row r="840" spans="1:13" s="27" customFormat="1" ht="21" customHeight="1" x14ac:dyDescent="0.25">
      <c r="A840" s="3"/>
      <c r="B840" s="30"/>
      <c r="C840" s="105"/>
      <c r="D840" s="106"/>
      <c r="E840" s="106"/>
      <c r="F840" s="106"/>
      <c r="G840" s="107"/>
      <c r="H840" s="29"/>
      <c r="I840" s="26"/>
      <c r="L840" s="27">
        <f t="shared" si="122"/>
        <v>0</v>
      </c>
      <c r="M840" s="32">
        <f t="shared" si="123"/>
        <v>0</v>
      </c>
    </row>
    <row r="841" spans="1:13" s="27" customFormat="1" ht="21" customHeight="1" x14ac:dyDescent="0.25">
      <c r="A841" s="3"/>
      <c r="B841" s="30"/>
      <c r="C841" s="108" t="s">
        <v>248</v>
      </c>
      <c r="D841" s="93"/>
      <c r="E841" s="93"/>
      <c r="F841" s="93"/>
      <c r="G841" s="94"/>
      <c r="H841" s="29"/>
      <c r="I841" s="26"/>
      <c r="L841" s="27">
        <f t="shared" si="122"/>
        <v>0</v>
      </c>
      <c r="M841" s="32">
        <f t="shared" si="123"/>
        <v>0</v>
      </c>
    </row>
    <row r="842" spans="1:13" s="27" customFormat="1" ht="21" customHeight="1" x14ac:dyDescent="0.25">
      <c r="A842" s="3"/>
      <c r="B842" s="30">
        <v>10303</v>
      </c>
      <c r="C842" s="105" t="s">
        <v>249</v>
      </c>
      <c r="D842" s="106"/>
      <c r="E842" s="106"/>
      <c r="F842" s="106"/>
      <c r="G842" s="107"/>
      <c r="H842" s="29" t="s">
        <v>27</v>
      </c>
      <c r="I842" s="26">
        <v>55</v>
      </c>
      <c r="K842" s="27">
        <v>12.51</v>
      </c>
      <c r="L842" s="27">
        <f t="shared" si="122"/>
        <v>688.05</v>
      </c>
      <c r="M842" s="32">
        <f t="shared" si="123"/>
        <v>10303</v>
      </c>
    </row>
    <row r="843" spans="1:13" s="27" customFormat="1" ht="21" customHeight="1" x14ac:dyDescent="0.25">
      <c r="A843" s="3"/>
      <c r="B843" s="30"/>
      <c r="C843" s="102" t="s">
        <v>252</v>
      </c>
      <c r="D843" s="103"/>
      <c r="E843" s="103"/>
      <c r="F843" s="103"/>
      <c r="G843" s="104"/>
      <c r="H843" s="29"/>
      <c r="I843" s="26"/>
      <c r="L843" s="27">
        <f t="shared" si="122"/>
        <v>0</v>
      </c>
      <c r="M843" s="32">
        <f t="shared" si="123"/>
        <v>0</v>
      </c>
    </row>
    <row r="844" spans="1:13" s="27" customFormat="1" ht="21" customHeight="1" x14ac:dyDescent="0.25">
      <c r="A844" s="3"/>
      <c r="B844" s="30"/>
      <c r="C844" s="105"/>
      <c r="D844" s="106"/>
      <c r="E844" s="106"/>
      <c r="F844" s="106"/>
      <c r="G844" s="107"/>
      <c r="H844" s="29"/>
      <c r="I844" s="26"/>
      <c r="L844" s="27">
        <f t="shared" si="122"/>
        <v>0</v>
      </c>
      <c r="M844" s="32">
        <f t="shared" si="123"/>
        <v>0</v>
      </c>
    </row>
    <row r="845" spans="1:13" s="27" customFormat="1" ht="21" customHeight="1" x14ac:dyDescent="0.25">
      <c r="A845" s="3"/>
      <c r="B845" s="30">
        <v>10310</v>
      </c>
      <c r="C845" s="105" t="s">
        <v>250</v>
      </c>
      <c r="D845" s="106"/>
      <c r="E845" s="106"/>
      <c r="F845" s="106"/>
      <c r="G845" s="107"/>
      <c r="H845" s="29" t="s">
        <v>251</v>
      </c>
      <c r="I845" s="26">
        <f>I842*10</f>
        <v>550</v>
      </c>
      <c r="K845" s="27">
        <v>1.2</v>
      </c>
      <c r="L845" s="27">
        <f t="shared" si="122"/>
        <v>660</v>
      </c>
      <c r="M845" s="32">
        <f t="shared" si="123"/>
        <v>10310</v>
      </c>
    </row>
    <row r="846" spans="1:13" s="27" customFormat="1" ht="21" customHeight="1" x14ac:dyDescent="0.25">
      <c r="A846" s="3"/>
      <c r="B846" s="30"/>
      <c r="C846" s="102" t="s">
        <v>253</v>
      </c>
      <c r="D846" s="103"/>
      <c r="E846" s="103"/>
      <c r="F846" s="103"/>
      <c r="G846" s="104"/>
      <c r="H846" s="29"/>
      <c r="I846" s="26"/>
      <c r="L846" s="27">
        <f t="shared" si="122"/>
        <v>0</v>
      </c>
      <c r="M846" s="32">
        <f t="shared" si="123"/>
        <v>0</v>
      </c>
    </row>
    <row r="847" spans="1:13" s="27" customFormat="1" ht="21" customHeight="1" x14ac:dyDescent="0.25">
      <c r="A847" s="3"/>
      <c r="B847" s="30"/>
      <c r="C847" s="105"/>
      <c r="D847" s="106"/>
      <c r="E847" s="106"/>
      <c r="F847" s="106"/>
      <c r="G847" s="107"/>
      <c r="H847" s="29"/>
      <c r="I847" s="26"/>
      <c r="L847" s="27">
        <f t="shared" si="122"/>
        <v>0</v>
      </c>
      <c r="M847" s="32">
        <f t="shared" si="123"/>
        <v>0</v>
      </c>
    </row>
    <row r="848" spans="1:13" s="27" customFormat="1" ht="21" customHeight="1" x14ac:dyDescent="0.25">
      <c r="A848" s="3"/>
      <c r="B848" s="30">
        <v>45004</v>
      </c>
      <c r="C848" s="105" t="s">
        <v>44</v>
      </c>
      <c r="D848" s="106"/>
      <c r="E848" s="106"/>
      <c r="F848" s="106"/>
      <c r="G848" s="107"/>
      <c r="H848" s="29" t="s">
        <v>27</v>
      </c>
      <c r="I848" s="26">
        <v>6.7</v>
      </c>
      <c r="K848" s="27">
        <v>46.7</v>
      </c>
      <c r="L848" s="27">
        <f t="shared" si="122"/>
        <v>312.89000000000004</v>
      </c>
      <c r="M848" s="32">
        <f t="shared" si="123"/>
        <v>45004</v>
      </c>
    </row>
    <row r="849" spans="1:13" s="27" customFormat="1" ht="21" customHeight="1" x14ac:dyDescent="0.25">
      <c r="A849" s="3"/>
      <c r="B849" s="30"/>
      <c r="C849" s="102" t="s">
        <v>255</v>
      </c>
      <c r="D849" s="103"/>
      <c r="E849" s="103"/>
      <c r="F849" s="103"/>
      <c r="G849" s="104"/>
      <c r="H849" s="29"/>
      <c r="I849" s="26"/>
      <c r="L849" s="27">
        <f t="shared" si="122"/>
        <v>0</v>
      </c>
      <c r="M849" s="32">
        <f t="shared" si="123"/>
        <v>0</v>
      </c>
    </row>
    <row r="850" spans="1:13" s="27" customFormat="1" ht="21" customHeight="1" x14ac:dyDescent="0.25">
      <c r="A850" s="3"/>
      <c r="B850" s="30"/>
      <c r="C850" s="105"/>
      <c r="D850" s="106"/>
      <c r="E850" s="106"/>
      <c r="F850" s="106"/>
      <c r="G850" s="107"/>
      <c r="H850" s="29"/>
      <c r="I850" s="26"/>
      <c r="L850" s="27">
        <f t="shared" si="122"/>
        <v>0</v>
      </c>
      <c r="M850" s="32">
        <f t="shared" si="123"/>
        <v>0</v>
      </c>
    </row>
    <row r="851" spans="1:13" s="27" customFormat="1" ht="21" customHeight="1" x14ac:dyDescent="0.25">
      <c r="A851" s="3"/>
      <c r="B851" s="30">
        <v>135001</v>
      </c>
      <c r="C851" s="105" t="s">
        <v>254</v>
      </c>
      <c r="D851" s="106"/>
      <c r="E851" s="106"/>
      <c r="F851" s="106"/>
      <c r="G851" s="107"/>
      <c r="H851" s="29" t="s">
        <v>27</v>
      </c>
      <c r="I851" s="26">
        <v>4.45</v>
      </c>
      <c r="K851" s="27">
        <v>227.09</v>
      </c>
      <c r="L851" s="27">
        <f t="shared" si="122"/>
        <v>1010.5505000000001</v>
      </c>
      <c r="M851" s="32">
        <f t="shared" si="123"/>
        <v>135001</v>
      </c>
    </row>
    <row r="852" spans="1:13" s="27" customFormat="1" ht="21" customHeight="1" x14ac:dyDescent="0.25">
      <c r="A852" s="3"/>
      <c r="B852" s="30"/>
      <c r="C852" s="102" t="s">
        <v>256</v>
      </c>
      <c r="D852" s="103"/>
      <c r="E852" s="103"/>
      <c r="F852" s="103"/>
      <c r="G852" s="104"/>
      <c r="H852" s="29"/>
      <c r="I852" s="26"/>
      <c r="L852" s="27">
        <f t="shared" si="122"/>
        <v>0</v>
      </c>
      <c r="M852" s="32">
        <f t="shared" si="123"/>
        <v>0</v>
      </c>
    </row>
    <row r="853" spans="1:13" s="27" customFormat="1" ht="21" customHeight="1" x14ac:dyDescent="0.25">
      <c r="A853" s="3"/>
      <c r="B853" s="30"/>
      <c r="C853" s="105"/>
      <c r="D853" s="106"/>
      <c r="E853" s="106"/>
      <c r="F853" s="106"/>
      <c r="G853" s="107"/>
      <c r="H853" s="29"/>
      <c r="I853" s="26"/>
      <c r="L853" s="27">
        <f t="shared" si="122"/>
        <v>0</v>
      </c>
      <c r="M853" s="32">
        <f t="shared" si="123"/>
        <v>0</v>
      </c>
    </row>
    <row r="854" spans="1:13" s="27" customFormat="1" ht="21" customHeight="1" x14ac:dyDescent="0.25">
      <c r="A854" s="3"/>
      <c r="B854" s="30">
        <v>10107</v>
      </c>
      <c r="C854" s="105" t="s">
        <v>32</v>
      </c>
      <c r="D854" s="106"/>
      <c r="E854" s="106"/>
      <c r="F854" s="106"/>
      <c r="G854" s="107"/>
      <c r="H854" s="29" t="s">
        <v>27</v>
      </c>
      <c r="I854" s="26">
        <f>(I848+I851)*1.3</f>
        <v>14.495000000000001</v>
      </c>
      <c r="K854" s="27">
        <v>80.22</v>
      </c>
      <c r="L854" s="27">
        <f t="shared" si="122"/>
        <v>1162.7889</v>
      </c>
      <c r="M854" s="32">
        <f t="shared" si="123"/>
        <v>10107</v>
      </c>
    </row>
    <row r="855" spans="1:13" s="27" customFormat="1" ht="21" customHeight="1" x14ac:dyDescent="0.25">
      <c r="A855" s="3"/>
      <c r="B855" s="30"/>
      <c r="C855" s="102" t="s">
        <v>257</v>
      </c>
      <c r="D855" s="103"/>
      <c r="E855" s="103"/>
      <c r="F855" s="103"/>
      <c r="G855" s="104"/>
      <c r="H855" s="29"/>
      <c r="I855" s="26"/>
      <c r="L855" s="27">
        <f t="shared" si="122"/>
        <v>0</v>
      </c>
      <c r="M855" s="32">
        <f t="shared" si="123"/>
        <v>0</v>
      </c>
    </row>
    <row r="856" spans="1:13" s="27" customFormat="1" ht="21" customHeight="1" x14ac:dyDescent="0.25">
      <c r="A856" s="3"/>
      <c r="B856" s="30"/>
      <c r="C856" s="105"/>
      <c r="D856" s="106"/>
      <c r="E856" s="106"/>
      <c r="F856" s="106"/>
      <c r="G856" s="107"/>
      <c r="H856" s="29"/>
      <c r="I856" s="26"/>
      <c r="L856" s="27">
        <f t="shared" si="122"/>
        <v>0</v>
      </c>
      <c r="M856" s="32">
        <f t="shared" si="123"/>
        <v>0</v>
      </c>
    </row>
    <row r="857" spans="1:13" s="27" customFormat="1" ht="21" customHeight="1" x14ac:dyDescent="0.25">
      <c r="A857" s="3"/>
      <c r="B857" s="30">
        <v>170181</v>
      </c>
      <c r="C857" s="105" t="s">
        <v>258</v>
      </c>
      <c r="D857" s="106"/>
      <c r="E857" s="106"/>
      <c r="F857" s="106"/>
      <c r="G857" s="107"/>
      <c r="H857" s="29" t="s">
        <v>201</v>
      </c>
      <c r="I857" s="26">
        <v>69</v>
      </c>
      <c r="K857" s="27">
        <v>656.33</v>
      </c>
      <c r="L857" s="27">
        <f t="shared" si="122"/>
        <v>45286.770000000004</v>
      </c>
      <c r="M857" s="32">
        <f t="shared" si="123"/>
        <v>170181</v>
      </c>
    </row>
    <row r="858" spans="1:13" s="27" customFormat="1" ht="21" customHeight="1" x14ac:dyDescent="0.25">
      <c r="A858" s="3"/>
      <c r="B858" s="30"/>
      <c r="C858" s="102" t="s">
        <v>260</v>
      </c>
      <c r="D858" s="103"/>
      <c r="E858" s="103"/>
      <c r="F858" s="103"/>
      <c r="G858" s="104"/>
      <c r="H858" s="29"/>
      <c r="I858" s="26"/>
      <c r="L858" s="27">
        <f t="shared" si="122"/>
        <v>0</v>
      </c>
      <c r="M858" s="32">
        <f t="shared" si="123"/>
        <v>0</v>
      </c>
    </row>
    <row r="859" spans="1:13" s="27" customFormat="1" ht="21" customHeight="1" x14ac:dyDescent="0.25">
      <c r="A859" s="3"/>
      <c r="B859" s="30"/>
      <c r="C859" s="105"/>
      <c r="D859" s="106"/>
      <c r="E859" s="106"/>
      <c r="F859" s="106"/>
      <c r="G859" s="107"/>
      <c r="H859" s="29"/>
      <c r="I859" s="26"/>
      <c r="L859" s="27">
        <f t="shared" si="122"/>
        <v>0</v>
      </c>
      <c r="M859" s="32">
        <f t="shared" si="123"/>
        <v>0</v>
      </c>
    </row>
    <row r="860" spans="1:13" s="27" customFormat="1" ht="21" customHeight="1" x14ac:dyDescent="0.25">
      <c r="A860" s="3"/>
      <c r="B860" s="30">
        <v>170171</v>
      </c>
      <c r="C860" s="105" t="s">
        <v>259</v>
      </c>
      <c r="D860" s="106"/>
      <c r="E860" s="106"/>
      <c r="F860" s="106"/>
      <c r="G860" s="107"/>
      <c r="H860" s="29" t="s">
        <v>201</v>
      </c>
      <c r="I860" s="26">
        <v>1.5</v>
      </c>
      <c r="K860" s="27">
        <v>2544.54</v>
      </c>
      <c r="L860" s="27">
        <f t="shared" si="122"/>
        <v>3816.81</v>
      </c>
      <c r="M860" s="32">
        <f t="shared" si="123"/>
        <v>170171</v>
      </c>
    </row>
    <row r="861" spans="1:13" s="27" customFormat="1" ht="21" customHeight="1" x14ac:dyDescent="0.25">
      <c r="A861" s="3"/>
      <c r="B861" s="30"/>
      <c r="C861" s="102" t="s">
        <v>261</v>
      </c>
      <c r="D861" s="103"/>
      <c r="E861" s="103"/>
      <c r="F861" s="103"/>
      <c r="G861" s="104"/>
      <c r="H861" s="29"/>
      <c r="I861" s="26"/>
      <c r="L861" s="27">
        <f t="shared" ref="L861:L912" si="124">K861*I861</f>
        <v>0</v>
      </c>
      <c r="M861" s="32">
        <f t="shared" si="123"/>
        <v>0</v>
      </c>
    </row>
    <row r="862" spans="1:13" s="27" customFormat="1" ht="21" customHeight="1" x14ac:dyDescent="0.25">
      <c r="A862" s="3"/>
      <c r="B862" s="30"/>
      <c r="C862" s="105"/>
      <c r="D862" s="106"/>
      <c r="E862" s="106"/>
      <c r="F862" s="106"/>
      <c r="G862" s="107"/>
      <c r="H862" s="29"/>
      <c r="I862" s="26"/>
      <c r="L862" s="27">
        <f t="shared" si="124"/>
        <v>0</v>
      </c>
      <c r="M862" s="32">
        <f t="shared" si="123"/>
        <v>0</v>
      </c>
    </row>
    <row r="863" spans="1:13" s="27" customFormat="1" ht="21" customHeight="1" x14ac:dyDescent="0.25">
      <c r="A863" s="3"/>
      <c r="B863" s="30">
        <v>130110</v>
      </c>
      <c r="C863" s="105" t="s">
        <v>262</v>
      </c>
      <c r="D863" s="106"/>
      <c r="E863" s="106"/>
      <c r="F863" s="106"/>
      <c r="G863" s="107"/>
      <c r="H863" s="29" t="s">
        <v>27</v>
      </c>
      <c r="I863" s="26">
        <v>3.45</v>
      </c>
      <c r="K863" s="27">
        <v>125.17</v>
      </c>
      <c r="L863" s="27">
        <f t="shared" si="124"/>
        <v>431.8365</v>
      </c>
      <c r="M863" s="32">
        <f t="shared" si="123"/>
        <v>130110</v>
      </c>
    </row>
    <row r="864" spans="1:13" s="27" customFormat="1" ht="21" customHeight="1" x14ac:dyDescent="0.25">
      <c r="A864" s="3"/>
      <c r="B864" s="30"/>
      <c r="C864" s="102" t="s">
        <v>263</v>
      </c>
      <c r="D864" s="103"/>
      <c r="E864" s="103"/>
      <c r="F864" s="103"/>
      <c r="G864" s="104"/>
      <c r="H864" s="29"/>
      <c r="I864" s="26"/>
      <c r="L864" s="27">
        <f t="shared" si="124"/>
        <v>0</v>
      </c>
      <c r="M864" s="32">
        <f t="shared" si="123"/>
        <v>0</v>
      </c>
    </row>
    <row r="865" spans="1:13" s="27" customFormat="1" ht="21" customHeight="1" x14ac:dyDescent="0.25">
      <c r="A865" s="3"/>
      <c r="B865" s="30"/>
      <c r="C865" s="105"/>
      <c r="D865" s="106"/>
      <c r="E865" s="106"/>
      <c r="F865" s="106"/>
      <c r="G865" s="107"/>
      <c r="H865" s="29"/>
      <c r="I865" s="26"/>
      <c r="L865" s="27">
        <f t="shared" si="124"/>
        <v>0</v>
      </c>
      <c r="M865" s="32">
        <f t="shared" si="123"/>
        <v>0</v>
      </c>
    </row>
    <row r="866" spans="1:13" s="27" customFormat="1" ht="21" customHeight="1" x14ac:dyDescent="0.25">
      <c r="A866" s="3"/>
      <c r="B866" s="30">
        <v>170202</v>
      </c>
      <c r="C866" s="105" t="s">
        <v>264</v>
      </c>
      <c r="D866" s="106"/>
      <c r="E866" s="106"/>
      <c r="F866" s="106"/>
      <c r="G866" s="107"/>
      <c r="H866" s="29" t="s">
        <v>28</v>
      </c>
      <c r="I866" s="26">
        <v>69</v>
      </c>
      <c r="K866" s="27">
        <v>40.64</v>
      </c>
      <c r="L866" s="27">
        <f t="shared" si="124"/>
        <v>2804.16</v>
      </c>
      <c r="M866" s="32">
        <f t="shared" si="123"/>
        <v>170202</v>
      </c>
    </row>
    <row r="867" spans="1:13" s="27" customFormat="1" ht="21" customHeight="1" x14ac:dyDescent="0.25">
      <c r="A867" s="3"/>
      <c r="B867" s="30"/>
      <c r="C867" s="102" t="s">
        <v>265</v>
      </c>
      <c r="D867" s="103"/>
      <c r="E867" s="103"/>
      <c r="F867" s="103"/>
      <c r="G867" s="104"/>
      <c r="H867" s="29"/>
      <c r="I867" s="26"/>
      <c r="L867" s="27">
        <f t="shared" si="124"/>
        <v>0</v>
      </c>
      <c r="M867" s="32">
        <f t="shared" si="123"/>
        <v>0</v>
      </c>
    </row>
    <row r="868" spans="1:13" s="27" customFormat="1" ht="21" customHeight="1" x14ac:dyDescent="0.25">
      <c r="A868" s="3"/>
      <c r="B868" s="30"/>
      <c r="C868" s="105"/>
      <c r="D868" s="106"/>
      <c r="E868" s="106"/>
      <c r="F868" s="106"/>
      <c r="G868" s="107"/>
      <c r="H868" s="29"/>
      <c r="I868" s="26"/>
      <c r="L868" s="27">
        <f t="shared" si="124"/>
        <v>0</v>
      </c>
      <c r="M868" s="32">
        <f t="shared" si="123"/>
        <v>0</v>
      </c>
    </row>
    <row r="869" spans="1:13" s="27" customFormat="1" ht="21" customHeight="1" x14ac:dyDescent="0.25">
      <c r="A869" s="3"/>
      <c r="B869" s="30">
        <v>170525</v>
      </c>
      <c r="C869" s="105" t="s">
        <v>272</v>
      </c>
      <c r="D869" s="106"/>
      <c r="E869" s="106"/>
      <c r="F869" s="106"/>
      <c r="G869" s="107"/>
      <c r="H869" s="29" t="s">
        <v>201</v>
      </c>
      <c r="I869" s="26">
        <v>63.05</v>
      </c>
      <c r="K869" s="27">
        <v>264.24</v>
      </c>
      <c r="L869" s="27">
        <f t="shared" si="124"/>
        <v>16660.331999999999</v>
      </c>
      <c r="M869" s="32">
        <f t="shared" si="123"/>
        <v>170525</v>
      </c>
    </row>
    <row r="870" spans="1:13" s="27" customFormat="1" ht="21" customHeight="1" x14ac:dyDescent="0.25">
      <c r="A870" s="3"/>
      <c r="B870" s="30"/>
      <c r="C870" s="102" t="s">
        <v>267</v>
      </c>
      <c r="D870" s="103"/>
      <c r="E870" s="103"/>
      <c r="F870" s="103"/>
      <c r="G870" s="104"/>
      <c r="H870" s="29"/>
      <c r="I870" s="26"/>
      <c r="L870" s="27">
        <f t="shared" si="124"/>
        <v>0</v>
      </c>
      <c r="M870" s="32">
        <f t="shared" si="123"/>
        <v>0</v>
      </c>
    </row>
    <row r="871" spans="1:13" s="27" customFormat="1" ht="21" customHeight="1" x14ac:dyDescent="0.25">
      <c r="A871" s="3"/>
      <c r="B871" s="30"/>
      <c r="C871" s="105"/>
      <c r="D871" s="106"/>
      <c r="E871" s="106"/>
      <c r="F871" s="106"/>
      <c r="G871" s="107"/>
      <c r="H871" s="29"/>
      <c r="I871" s="26"/>
      <c r="L871" s="27">
        <f t="shared" si="124"/>
        <v>0</v>
      </c>
      <c r="M871" s="32">
        <f t="shared" si="123"/>
        <v>0</v>
      </c>
    </row>
    <row r="872" spans="1:13" s="27" customFormat="1" ht="21" customHeight="1" x14ac:dyDescent="0.25">
      <c r="A872" s="3"/>
      <c r="B872" s="30">
        <v>170524</v>
      </c>
      <c r="C872" s="105" t="s">
        <v>266</v>
      </c>
      <c r="D872" s="106"/>
      <c r="E872" s="106"/>
      <c r="F872" s="106"/>
      <c r="G872" s="107"/>
      <c r="H872" s="29" t="s">
        <v>201</v>
      </c>
      <c r="I872" s="26">
        <v>24.5</v>
      </c>
      <c r="K872" s="27">
        <v>52.77</v>
      </c>
      <c r="L872" s="27">
        <f t="shared" si="124"/>
        <v>1292.865</v>
      </c>
      <c r="M872" s="32">
        <f t="shared" si="123"/>
        <v>170524</v>
      </c>
    </row>
    <row r="873" spans="1:13" s="27" customFormat="1" ht="21" customHeight="1" x14ac:dyDescent="0.25">
      <c r="A873" s="3"/>
      <c r="B873" s="30"/>
      <c r="C873" s="102" t="s">
        <v>268</v>
      </c>
      <c r="D873" s="103"/>
      <c r="E873" s="103"/>
      <c r="F873" s="103"/>
      <c r="G873" s="104"/>
      <c r="H873" s="29"/>
      <c r="I873" s="26"/>
      <c r="L873" s="27">
        <f t="shared" si="124"/>
        <v>0</v>
      </c>
      <c r="M873" s="32">
        <f t="shared" si="123"/>
        <v>0</v>
      </c>
    </row>
    <row r="874" spans="1:13" s="27" customFormat="1" ht="21" customHeight="1" x14ac:dyDescent="0.25">
      <c r="A874" s="3"/>
      <c r="B874" s="30"/>
      <c r="C874" s="105"/>
      <c r="D874" s="106"/>
      <c r="E874" s="106"/>
      <c r="F874" s="106"/>
      <c r="G874" s="107"/>
      <c r="H874" s="29"/>
      <c r="I874" s="26"/>
      <c r="L874" s="27">
        <f t="shared" si="124"/>
        <v>0</v>
      </c>
      <c r="M874" s="32">
        <f t="shared" si="123"/>
        <v>0</v>
      </c>
    </row>
    <row r="875" spans="1:13" s="27" customFormat="1" ht="21" customHeight="1" x14ac:dyDescent="0.25">
      <c r="A875" s="3"/>
      <c r="B875" s="30">
        <v>150115</v>
      </c>
      <c r="C875" s="105" t="s">
        <v>270</v>
      </c>
      <c r="D875" s="106"/>
      <c r="E875" s="106"/>
      <c r="F875" s="106"/>
      <c r="G875" s="107"/>
      <c r="H875" s="29" t="s">
        <v>28</v>
      </c>
      <c r="I875" s="26">
        <v>58.5</v>
      </c>
      <c r="K875" s="27">
        <v>16.21</v>
      </c>
      <c r="L875" s="27">
        <f t="shared" si="124"/>
        <v>948.28500000000008</v>
      </c>
      <c r="M875" s="32">
        <f t="shared" si="123"/>
        <v>150115</v>
      </c>
    </row>
    <row r="876" spans="1:13" s="27" customFormat="1" ht="21" customHeight="1" x14ac:dyDescent="0.25">
      <c r="A876" s="3"/>
      <c r="B876" s="30"/>
      <c r="C876" s="102" t="s">
        <v>271</v>
      </c>
      <c r="D876" s="103"/>
      <c r="E876" s="103"/>
      <c r="F876" s="103"/>
      <c r="G876" s="104"/>
      <c r="H876" s="29"/>
      <c r="I876" s="26"/>
      <c r="L876" s="27">
        <f t="shared" si="124"/>
        <v>0</v>
      </c>
      <c r="M876" s="32">
        <f t="shared" si="123"/>
        <v>0</v>
      </c>
    </row>
    <row r="877" spans="1:13" s="27" customFormat="1" ht="21" customHeight="1" x14ac:dyDescent="0.25">
      <c r="A877" s="3"/>
      <c r="B877" s="30"/>
      <c r="C877" s="105"/>
      <c r="D877" s="106"/>
      <c r="E877" s="106"/>
      <c r="F877" s="106"/>
      <c r="G877" s="107"/>
      <c r="H877" s="29"/>
      <c r="I877" s="26"/>
      <c r="L877" s="27">
        <f t="shared" si="124"/>
        <v>0</v>
      </c>
      <c r="M877" s="32">
        <f t="shared" si="123"/>
        <v>0</v>
      </c>
    </row>
    <row r="878" spans="1:13" s="27" customFormat="1" ht="21" customHeight="1" x14ac:dyDescent="0.25">
      <c r="A878" s="3"/>
      <c r="B878" s="30">
        <v>150310</v>
      </c>
      <c r="C878" s="105" t="s">
        <v>100</v>
      </c>
      <c r="D878" s="106"/>
      <c r="E878" s="106"/>
      <c r="F878" s="106"/>
      <c r="G878" s="107"/>
      <c r="H878" s="29" t="s">
        <v>28</v>
      </c>
      <c r="I878" s="26">
        <f>I869*1.5</f>
        <v>94.574999999999989</v>
      </c>
      <c r="K878" s="27">
        <v>39.090000000000003</v>
      </c>
      <c r="L878" s="27">
        <f t="shared" si="124"/>
        <v>3696.9367499999998</v>
      </c>
      <c r="M878" s="32">
        <f t="shared" si="123"/>
        <v>150310</v>
      </c>
    </row>
    <row r="879" spans="1:13" s="27" customFormat="1" ht="21" customHeight="1" x14ac:dyDescent="0.25">
      <c r="A879" s="3"/>
      <c r="B879" s="30"/>
      <c r="C879" s="102" t="s">
        <v>273</v>
      </c>
      <c r="D879" s="103"/>
      <c r="E879" s="103"/>
      <c r="F879" s="103"/>
      <c r="G879" s="104"/>
      <c r="H879" s="29"/>
      <c r="I879" s="26"/>
      <c r="L879" s="27">
        <f t="shared" si="124"/>
        <v>0</v>
      </c>
      <c r="M879" s="32">
        <f t="shared" si="123"/>
        <v>0</v>
      </c>
    </row>
    <row r="880" spans="1:13" s="27" customFormat="1" ht="21" customHeight="1" x14ac:dyDescent="0.25">
      <c r="A880" s="3"/>
      <c r="B880" s="30"/>
      <c r="C880" s="105"/>
      <c r="D880" s="106"/>
      <c r="E880" s="106"/>
      <c r="F880" s="106"/>
      <c r="G880" s="107"/>
      <c r="H880" s="29"/>
      <c r="I880" s="26"/>
      <c r="L880" s="27">
        <f t="shared" si="124"/>
        <v>0</v>
      </c>
      <c r="M880" s="32">
        <f t="shared" si="123"/>
        <v>0</v>
      </c>
    </row>
    <row r="881" spans="1:13" s="27" customFormat="1" ht="21" customHeight="1" x14ac:dyDescent="0.25">
      <c r="A881" s="3"/>
      <c r="B881" s="30"/>
      <c r="C881" s="108" t="s">
        <v>275</v>
      </c>
      <c r="D881" s="93"/>
      <c r="E881" s="93"/>
      <c r="F881" s="93"/>
      <c r="G881" s="94"/>
      <c r="H881" s="29"/>
      <c r="I881" s="26"/>
      <c r="L881" s="27">
        <f t="shared" si="124"/>
        <v>0</v>
      </c>
      <c r="M881" s="32">
        <f t="shared" si="123"/>
        <v>0</v>
      </c>
    </row>
    <row r="882" spans="1:13" s="27" customFormat="1" ht="21" customHeight="1" x14ac:dyDescent="0.25">
      <c r="A882" s="3"/>
      <c r="B882" s="30">
        <v>96211</v>
      </c>
      <c r="C882" s="105" t="s">
        <v>276</v>
      </c>
      <c r="D882" s="106"/>
      <c r="E882" s="106"/>
      <c r="F882" s="106"/>
      <c r="G882" s="107"/>
      <c r="H882" s="29" t="s">
        <v>4</v>
      </c>
      <c r="I882" s="26">
        <v>6</v>
      </c>
      <c r="K882" s="27">
        <v>30</v>
      </c>
      <c r="L882" s="27">
        <f t="shared" si="124"/>
        <v>180</v>
      </c>
      <c r="M882" s="32">
        <f t="shared" si="123"/>
        <v>96211</v>
      </c>
    </row>
    <row r="883" spans="1:13" s="27" customFormat="1" ht="21" customHeight="1" x14ac:dyDescent="0.25">
      <c r="A883" s="3"/>
      <c r="B883" s="30"/>
      <c r="C883" s="102" t="s">
        <v>279</v>
      </c>
      <c r="D883" s="103"/>
      <c r="E883" s="103"/>
      <c r="F883" s="103"/>
      <c r="G883" s="104"/>
      <c r="H883" s="29"/>
      <c r="I883" s="26"/>
      <c r="L883" s="27">
        <f t="shared" si="124"/>
        <v>0</v>
      </c>
      <c r="M883" s="32">
        <f t="shared" si="123"/>
        <v>0</v>
      </c>
    </row>
    <row r="884" spans="1:13" s="27" customFormat="1" ht="21" customHeight="1" x14ac:dyDescent="0.25">
      <c r="A884" s="3"/>
      <c r="B884" s="30"/>
      <c r="C884" s="105"/>
      <c r="D884" s="106"/>
      <c r="E884" s="106"/>
      <c r="F884" s="106"/>
      <c r="G884" s="107"/>
      <c r="H884" s="29"/>
      <c r="I884" s="26"/>
      <c r="L884" s="27">
        <f t="shared" si="124"/>
        <v>0</v>
      </c>
      <c r="M884" s="32">
        <f t="shared" si="123"/>
        <v>0</v>
      </c>
    </row>
    <row r="885" spans="1:13" s="27" customFormat="1" ht="21" customHeight="1" x14ac:dyDescent="0.25">
      <c r="A885" s="3"/>
      <c r="B885" s="30">
        <v>97211</v>
      </c>
      <c r="C885" s="105" t="s">
        <v>277</v>
      </c>
      <c r="D885" s="106"/>
      <c r="E885" s="106"/>
      <c r="F885" s="106"/>
      <c r="G885" s="107"/>
      <c r="H885" s="29" t="s">
        <v>4</v>
      </c>
      <c r="I885" s="26">
        <v>6</v>
      </c>
      <c r="K885" s="27">
        <v>60</v>
      </c>
      <c r="L885" s="27">
        <f t="shared" si="124"/>
        <v>360</v>
      </c>
      <c r="M885" s="32">
        <f t="shared" si="123"/>
        <v>97211</v>
      </c>
    </row>
    <row r="886" spans="1:13" s="27" customFormat="1" ht="21" customHeight="1" x14ac:dyDescent="0.25">
      <c r="A886" s="3"/>
      <c r="B886" s="30"/>
      <c r="C886" s="102" t="s">
        <v>279</v>
      </c>
      <c r="D886" s="103"/>
      <c r="E886" s="103"/>
      <c r="F886" s="103"/>
      <c r="G886" s="104"/>
      <c r="H886" s="29"/>
      <c r="I886" s="26"/>
      <c r="L886" s="27">
        <f t="shared" si="124"/>
        <v>0</v>
      </c>
      <c r="M886" s="32">
        <f t="shared" si="123"/>
        <v>0</v>
      </c>
    </row>
    <row r="887" spans="1:13" s="27" customFormat="1" ht="21" customHeight="1" x14ac:dyDescent="0.25">
      <c r="A887" s="3"/>
      <c r="B887" s="30"/>
      <c r="C887" s="105"/>
      <c r="D887" s="106"/>
      <c r="E887" s="106"/>
      <c r="F887" s="106"/>
      <c r="G887" s="107"/>
      <c r="H887" s="29"/>
      <c r="I887" s="26"/>
      <c r="L887" s="27">
        <f t="shared" si="124"/>
        <v>0</v>
      </c>
      <c r="M887" s="32">
        <f t="shared" si="123"/>
        <v>0</v>
      </c>
    </row>
    <row r="888" spans="1:13" s="27" customFormat="1" ht="21" customHeight="1" x14ac:dyDescent="0.25">
      <c r="A888" s="3"/>
      <c r="B888" s="30">
        <v>98235</v>
      </c>
      <c r="C888" s="105" t="s">
        <v>278</v>
      </c>
      <c r="D888" s="106"/>
      <c r="E888" s="106"/>
      <c r="F888" s="106"/>
      <c r="G888" s="107"/>
      <c r="H888" s="29" t="s">
        <v>4</v>
      </c>
      <c r="I888" s="26">
        <v>6</v>
      </c>
      <c r="K888" s="27">
        <v>92.96</v>
      </c>
      <c r="L888" s="27">
        <f t="shared" si="124"/>
        <v>557.76</v>
      </c>
      <c r="M888" s="32">
        <f t="shared" si="123"/>
        <v>98235</v>
      </c>
    </row>
    <row r="889" spans="1:13" s="27" customFormat="1" ht="21" customHeight="1" x14ac:dyDescent="0.25">
      <c r="A889" s="3"/>
      <c r="B889" s="30"/>
      <c r="C889" s="102" t="s">
        <v>279</v>
      </c>
      <c r="D889" s="103"/>
      <c r="E889" s="103"/>
      <c r="F889" s="103"/>
      <c r="G889" s="104"/>
      <c r="H889" s="29"/>
      <c r="I889" s="26"/>
      <c r="L889" s="27">
        <f t="shared" si="124"/>
        <v>0</v>
      </c>
      <c r="M889" s="32">
        <f t="shared" si="123"/>
        <v>0</v>
      </c>
    </row>
    <row r="890" spans="1:13" s="27" customFormat="1" ht="21" customHeight="1" x14ac:dyDescent="0.25">
      <c r="A890" s="3"/>
      <c r="B890" s="30"/>
      <c r="C890" s="105"/>
      <c r="D890" s="106"/>
      <c r="E890" s="106"/>
      <c r="F890" s="106"/>
      <c r="G890" s="107"/>
      <c r="H890" s="29"/>
      <c r="I890" s="26"/>
      <c r="L890" s="27">
        <f t="shared" si="124"/>
        <v>0</v>
      </c>
      <c r="M890" s="32">
        <f t="shared" si="123"/>
        <v>0</v>
      </c>
    </row>
    <row r="891" spans="1:13" s="27" customFormat="1" ht="21" customHeight="1" x14ac:dyDescent="0.25">
      <c r="A891" s="3"/>
      <c r="B891" s="30">
        <v>98256</v>
      </c>
      <c r="C891" s="105" t="s">
        <v>280</v>
      </c>
      <c r="D891" s="106"/>
      <c r="E891" s="106"/>
      <c r="F891" s="106"/>
      <c r="G891" s="107"/>
      <c r="H891" s="29" t="s">
        <v>4</v>
      </c>
      <c r="I891" s="26">
        <v>10</v>
      </c>
      <c r="K891" s="27">
        <v>7.75</v>
      </c>
      <c r="L891" s="27">
        <f t="shared" si="124"/>
        <v>77.5</v>
      </c>
      <c r="M891" s="32">
        <f t="shared" si="123"/>
        <v>98256</v>
      </c>
    </row>
    <row r="892" spans="1:13" s="27" customFormat="1" ht="21" customHeight="1" x14ac:dyDescent="0.25">
      <c r="A892" s="3"/>
      <c r="B892" s="30"/>
      <c r="C892" s="102" t="s">
        <v>281</v>
      </c>
      <c r="D892" s="103"/>
      <c r="E892" s="103"/>
      <c r="F892" s="103"/>
      <c r="G892" s="104"/>
      <c r="H892" s="29"/>
      <c r="I892" s="26"/>
      <c r="L892" s="27">
        <f t="shared" si="124"/>
        <v>0</v>
      </c>
      <c r="M892" s="32">
        <f t="shared" si="123"/>
        <v>0</v>
      </c>
    </row>
    <row r="893" spans="1:13" s="27" customFormat="1" ht="21" customHeight="1" x14ac:dyDescent="0.25">
      <c r="A893" s="3"/>
      <c r="B893" s="30"/>
      <c r="C893" s="105"/>
      <c r="D893" s="106"/>
      <c r="E893" s="106"/>
      <c r="F893" s="106"/>
      <c r="G893" s="107"/>
      <c r="H893" s="29"/>
      <c r="I893" s="26"/>
      <c r="L893" s="27">
        <f t="shared" si="124"/>
        <v>0</v>
      </c>
      <c r="M893" s="32">
        <f t="shared" si="123"/>
        <v>0</v>
      </c>
    </row>
    <row r="894" spans="1:13" s="27" customFormat="1" ht="21" customHeight="1" x14ac:dyDescent="0.25">
      <c r="A894" s="3"/>
      <c r="B894" s="30">
        <v>95014</v>
      </c>
      <c r="C894" s="105" t="s">
        <v>282</v>
      </c>
      <c r="D894" s="106"/>
      <c r="E894" s="106"/>
      <c r="F894" s="106"/>
      <c r="G894" s="107"/>
      <c r="H894" s="29" t="s">
        <v>201</v>
      </c>
      <c r="I894" s="26">
        <v>70</v>
      </c>
      <c r="K894" s="27">
        <v>2</v>
      </c>
      <c r="L894" s="27">
        <f t="shared" ref="L894:L902" si="125">K894*I894</f>
        <v>140</v>
      </c>
      <c r="M894" s="32">
        <f t="shared" ref="M894:M902" si="126">B894</f>
        <v>95014</v>
      </c>
    </row>
    <row r="895" spans="1:13" s="27" customFormat="1" ht="21" customHeight="1" x14ac:dyDescent="0.25">
      <c r="A895" s="3"/>
      <c r="B895" s="30"/>
      <c r="C895" s="102" t="s">
        <v>284</v>
      </c>
      <c r="D895" s="103"/>
      <c r="E895" s="103"/>
      <c r="F895" s="103"/>
      <c r="G895" s="104"/>
      <c r="H895" s="29"/>
      <c r="I895" s="26"/>
      <c r="L895" s="27">
        <f t="shared" si="125"/>
        <v>0</v>
      </c>
      <c r="M895" s="32">
        <f t="shared" si="126"/>
        <v>0</v>
      </c>
    </row>
    <row r="896" spans="1:13" s="27" customFormat="1" ht="21" customHeight="1" x14ac:dyDescent="0.25">
      <c r="A896" s="3"/>
      <c r="B896" s="30"/>
      <c r="C896" s="105"/>
      <c r="D896" s="106"/>
      <c r="E896" s="106"/>
      <c r="F896" s="106"/>
      <c r="G896" s="107"/>
      <c r="H896" s="29"/>
      <c r="I896" s="26"/>
      <c r="L896" s="27">
        <f t="shared" si="125"/>
        <v>0</v>
      </c>
      <c r="M896" s="32">
        <f t="shared" si="126"/>
        <v>0</v>
      </c>
    </row>
    <row r="897" spans="1:13" s="27" customFormat="1" ht="21" customHeight="1" x14ac:dyDescent="0.25">
      <c r="A897" s="3"/>
      <c r="B897" s="30">
        <v>90305</v>
      </c>
      <c r="C897" s="105" t="s">
        <v>285</v>
      </c>
      <c r="D897" s="106"/>
      <c r="E897" s="106"/>
      <c r="F897" s="106"/>
      <c r="G897" s="107"/>
      <c r="H897" s="29" t="s">
        <v>201</v>
      </c>
      <c r="I897" s="26">
        <v>50</v>
      </c>
      <c r="K897" s="27">
        <v>2.97</v>
      </c>
      <c r="L897" s="27">
        <f t="shared" si="125"/>
        <v>148.5</v>
      </c>
      <c r="M897" s="32">
        <f t="shared" si="126"/>
        <v>90305</v>
      </c>
    </row>
    <row r="898" spans="1:13" s="27" customFormat="1" ht="21" customHeight="1" x14ac:dyDescent="0.25">
      <c r="A898" s="3"/>
      <c r="B898" s="30"/>
      <c r="C898" s="102" t="s">
        <v>283</v>
      </c>
      <c r="D898" s="103"/>
      <c r="E898" s="103"/>
      <c r="F898" s="103"/>
      <c r="G898" s="104"/>
      <c r="H898" s="29"/>
      <c r="I898" s="26"/>
      <c r="L898" s="27">
        <f t="shared" si="125"/>
        <v>0</v>
      </c>
      <c r="M898" s="32">
        <f t="shared" si="126"/>
        <v>0</v>
      </c>
    </row>
    <row r="899" spans="1:13" s="27" customFormat="1" ht="21" customHeight="1" x14ac:dyDescent="0.25">
      <c r="A899" s="3"/>
      <c r="B899" s="30"/>
      <c r="C899" s="105"/>
      <c r="D899" s="106"/>
      <c r="E899" s="106"/>
      <c r="F899" s="106"/>
      <c r="G899" s="107"/>
      <c r="H899" s="29"/>
      <c r="I899" s="26"/>
      <c r="L899" s="27">
        <f t="shared" si="125"/>
        <v>0</v>
      </c>
      <c r="M899" s="32">
        <f t="shared" si="126"/>
        <v>0</v>
      </c>
    </row>
    <row r="900" spans="1:13" s="27" customFormat="1" ht="21" customHeight="1" x14ac:dyDescent="0.25">
      <c r="A900" s="3"/>
      <c r="B900" s="30">
        <v>90306</v>
      </c>
      <c r="C900" s="105" t="s">
        <v>286</v>
      </c>
      <c r="D900" s="106"/>
      <c r="E900" s="106"/>
      <c r="F900" s="106"/>
      <c r="G900" s="107"/>
      <c r="H900" s="29" t="s">
        <v>201</v>
      </c>
      <c r="I900" s="26">
        <v>20</v>
      </c>
      <c r="K900" s="27">
        <v>4.0199999999999996</v>
      </c>
      <c r="L900" s="27">
        <f t="shared" si="125"/>
        <v>80.399999999999991</v>
      </c>
      <c r="M900" s="32">
        <f t="shared" si="126"/>
        <v>90306</v>
      </c>
    </row>
    <row r="901" spans="1:13" s="27" customFormat="1" ht="21" customHeight="1" x14ac:dyDescent="0.25">
      <c r="A901" s="3"/>
      <c r="B901" s="30"/>
      <c r="C901" s="102" t="s">
        <v>287</v>
      </c>
      <c r="D901" s="103"/>
      <c r="E901" s="103"/>
      <c r="F901" s="103"/>
      <c r="G901" s="104"/>
      <c r="H901" s="29"/>
      <c r="I901" s="26"/>
      <c r="L901" s="27">
        <f t="shared" si="125"/>
        <v>0</v>
      </c>
      <c r="M901" s="32">
        <f t="shared" si="126"/>
        <v>0</v>
      </c>
    </row>
    <row r="902" spans="1:13" s="27" customFormat="1" ht="21" customHeight="1" x14ac:dyDescent="0.25">
      <c r="A902" s="3"/>
      <c r="B902" s="30"/>
      <c r="C902" s="105"/>
      <c r="D902" s="106"/>
      <c r="E902" s="106"/>
      <c r="F902" s="106"/>
      <c r="G902" s="107"/>
      <c r="H902" s="29"/>
      <c r="I902" s="26"/>
      <c r="L902" s="27">
        <f t="shared" si="125"/>
        <v>0</v>
      </c>
      <c r="M902" s="32">
        <f t="shared" si="126"/>
        <v>0</v>
      </c>
    </row>
    <row r="903" spans="1:13" s="27" customFormat="1" ht="21" customHeight="1" x14ac:dyDescent="0.25">
      <c r="A903" s="3"/>
      <c r="B903" s="30"/>
      <c r="C903" s="108" t="s">
        <v>288</v>
      </c>
      <c r="D903" s="93"/>
      <c r="E903" s="93"/>
      <c r="F903" s="93"/>
      <c r="G903" s="94"/>
      <c r="H903" s="29"/>
      <c r="I903" s="26"/>
      <c r="L903" s="27">
        <f t="shared" si="124"/>
        <v>0</v>
      </c>
      <c r="M903" s="32">
        <f t="shared" si="123"/>
        <v>0</v>
      </c>
    </row>
    <row r="904" spans="1:13" s="27" customFormat="1" ht="21" customHeight="1" x14ac:dyDescent="0.25">
      <c r="A904" s="3"/>
      <c r="B904" s="30">
        <v>106035</v>
      </c>
      <c r="C904" s="105" t="s">
        <v>289</v>
      </c>
      <c r="D904" s="106"/>
      <c r="E904" s="106"/>
      <c r="F904" s="106"/>
      <c r="G904" s="107"/>
      <c r="H904" s="29" t="s">
        <v>4</v>
      </c>
      <c r="I904" s="26">
        <v>3</v>
      </c>
      <c r="K904" s="27">
        <v>29.67</v>
      </c>
      <c r="L904" s="27">
        <f t="shared" si="124"/>
        <v>89.01</v>
      </c>
      <c r="M904" s="32">
        <f t="shared" si="123"/>
        <v>106035</v>
      </c>
    </row>
    <row r="905" spans="1:13" s="27" customFormat="1" ht="21" customHeight="1" x14ac:dyDescent="0.25">
      <c r="A905" s="3"/>
      <c r="B905" s="30"/>
      <c r="C905" s="102" t="s">
        <v>291</v>
      </c>
      <c r="D905" s="103"/>
      <c r="E905" s="103"/>
      <c r="F905" s="103"/>
      <c r="G905" s="104"/>
      <c r="H905" s="29"/>
      <c r="I905" s="26"/>
      <c r="L905" s="27">
        <f t="shared" si="124"/>
        <v>0</v>
      </c>
      <c r="M905" s="32">
        <f t="shared" si="123"/>
        <v>0</v>
      </c>
    </row>
    <row r="906" spans="1:13" s="27" customFormat="1" ht="21" customHeight="1" x14ac:dyDescent="0.25">
      <c r="A906" s="3"/>
      <c r="B906" s="30"/>
      <c r="C906" s="105"/>
      <c r="D906" s="106"/>
      <c r="E906" s="106"/>
      <c r="F906" s="106"/>
      <c r="G906" s="107"/>
      <c r="H906" s="29"/>
      <c r="I906" s="26"/>
      <c r="L906" s="27">
        <f t="shared" si="124"/>
        <v>0</v>
      </c>
      <c r="M906" s="32">
        <f t="shared" si="123"/>
        <v>0</v>
      </c>
    </row>
    <row r="907" spans="1:13" s="27" customFormat="1" ht="21" customHeight="1" x14ac:dyDescent="0.25">
      <c r="A907" s="3"/>
      <c r="B907" s="30">
        <v>107035</v>
      </c>
      <c r="C907" s="105" t="s">
        <v>290</v>
      </c>
      <c r="D907" s="106"/>
      <c r="E907" s="106"/>
      <c r="F907" s="106"/>
      <c r="G907" s="107"/>
      <c r="H907" s="29" t="s">
        <v>4</v>
      </c>
      <c r="I907" s="26">
        <v>3</v>
      </c>
      <c r="K907" s="27">
        <v>105</v>
      </c>
      <c r="L907" s="27">
        <f t="shared" si="124"/>
        <v>315</v>
      </c>
      <c r="M907" s="32">
        <f t="shared" si="123"/>
        <v>107035</v>
      </c>
    </row>
    <row r="908" spans="1:13" s="27" customFormat="1" ht="21" customHeight="1" x14ac:dyDescent="0.25">
      <c r="A908" s="3"/>
      <c r="B908" s="30"/>
      <c r="C908" s="102" t="s">
        <v>291</v>
      </c>
      <c r="D908" s="103"/>
      <c r="E908" s="103"/>
      <c r="F908" s="103"/>
      <c r="G908" s="104"/>
      <c r="H908" s="29"/>
      <c r="I908" s="26"/>
      <c r="L908" s="27">
        <f t="shared" si="124"/>
        <v>0</v>
      </c>
      <c r="M908" s="32">
        <f t="shared" si="123"/>
        <v>0</v>
      </c>
    </row>
    <row r="909" spans="1:13" s="27" customFormat="1" ht="21" customHeight="1" x14ac:dyDescent="0.25">
      <c r="A909" s="3"/>
      <c r="B909" s="30"/>
      <c r="C909" s="105"/>
      <c r="D909" s="106"/>
      <c r="E909" s="106"/>
      <c r="F909" s="106"/>
      <c r="G909" s="107"/>
      <c r="H909" s="29"/>
      <c r="I909" s="26"/>
      <c r="L909" s="27">
        <f t="shared" si="124"/>
        <v>0</v>
      </c>
      <c r="M909" s="32">
        <f t="shared" si="123"/>
        <v>0</v>
      </c>
    </row>
    <row r="910" spans="1:13" s="27" customFormat="1" ht="21" customHeight="1" x14ac:dyDescent="0.25">
      <c r="A910" s="3"/>
      <c r="B910" s="30">
        <v>109001</v>
      </c>
      <c r="C910" s="105" t="s">
        <v>292</v>
      </c>
      <c r="D910" s="106"/>
      <c r="E910" s="106"/>
      <c r="F910" s="106"/>
      <c r="G910" s="107"/>
      <c r="H910" s="29" t="s">
        <v>201</v>
      </c>
      <c r="I910" s="26">
        <v>10</v>
      </c>
      <c r="K910" s="27">
        <v>8.3800000000000008</v>
      </c>
      <c r="L910" s="27">
        <f t="shared" si="124"/>
        <v>83.800000000000011</v>
      </c>
      <c r="M910" s="32">
        <f t="shared" si="123"/>
        <v>109001</v>
      </c>
    </row>
    <row r="911" spans="1:13" s="27" customFormat="1" ht="21" customHeight="1" x14ac:dyDescent="0.25">
      <c r="A911" s="3"/>
      <c r="B911" s="30"/>
      <c r="C911" s="102" t="s">
        <v>293</v>
      </c>
      <c r="D911" s="103"/>
      <c r="E911" s="103"/>
      <c r="F911" s="103"/>
      <c r="G911" s="104"/>
      <c r="H911" s="29"/>
      <c r="I911" s="26"/>
      <c r="L911" s="27">
        <f t="shared" si="124"/>
        <v>0</v>
      </c>
      <c r="M911" s="32">
        <f t="shared" si="123"/>
        <v>0</v>
      </c>
    </row>
    <row r="912" spans="1:13" s="27" customFormat="1" ht="21" customHeight="1" x14ac:dyDescent="0.25">
      <c r="A912" s="3"/>
      <c r="B912" s="30"/>
      <c r="C912" s="105"/>
      <c r="D912" s="106"/>
      <c r="E912" s="106"/>
      <c r="F912" s="106"/>
      <c r="G912" s="107"/>
      <c r="H912" s="29"/>
      <c r="I912" s="26"/>
      <c r="L912" s="27">
        <f t="shared" si="124"/>
        <v>0</v>
      </c>
      <c r="M912" s="32">
        <f t="shared" si="123"/>
        <v>0</v>
      </c>
    </row>
    <row r="913" spans="1:13" s="27" customFormat="1" ht="21" customHeight="1" x14ac:dyDescent="0.25">
      <c r="A913" s="3"/>
      <c r="B913" s="55"/>
      <c r="C913" s="113"/>
      <c r="D913" s="114"/>
      <c r="E913" s="114"/>
      <c r="F913" s="114"/>
      <c r="G913" s="115"/>
      <c r="H913" s="56"/>
      <c r="I913" s="57"/>
      <c r="L913" s="27">
        <f>K913*I913</f>
        <v>0</v>
      </c>
      <c r="M913" s="32">
        <f>B913</f>
        <v>0</v>
      </c>
    </row>
    <row r="914" spans="1:13" x14ac:dyDescent="0.25">
      <c r="L914" s="1">
        <f>SUM(L1:L913)</f>
        <v>212974.87931399996</v>
      </c>
    </row>
    <row r="915" spans="1:13" x14ac:dyDescent="0.25">
      <c r="L915" s="1">
        <f>L914*1.25</f>
        <v>266218.59914249997</v>
      </c>
    </row>
  </sheetData>
  <mergeCells count="915">
    <mergeCell ref="C912:G912"/>
    <mergeCell ref="C906:G906"/>
    <mergeCell ref="C907:G907"/>
    <mergeCell ref="C908:G908"/>
    <mergeCell ref="C909:G909"/>
    <mergeCell ref="C910:G910"/>
    <mergeCell ref="C911:G911"/>
    <mergeCell ref="C902:G902"/>
    <mergeCell ref="C905:G905"/>
    <mergeCell ref="C899:G899"/>
    <mergeCell ref="C898:G898"/>
    <mergeCell ref="C797:G797"/>
    <mergeCell ref="C800:G800"/>
    <mergeCell ref="C799:G799"/>
    <mergeCell ref="C892:G892"/>
    <mergeCell ref="C893:G893"/>
    <mergeCell ref="C903:G903"/>
    <mergeCell ref="C904:G904"/>
    <mergeCell ref="C894:G894"/>
    <mergeCell ref="C895:G895"/>
    <mergeCell ref="C896:G896"/>
    <mergeCell ref="C897:G897"/>
    <mergeCell ref="C900:G900"/>
    <mergeCell ref="C901:G901"/>
    <mergeCell ref="C886:G886"/>
    <mergeCell ref="C887:G887"/>
    <mergeCell ref="C888:G888"/>
    <mergeCell ref="C889:G889"/>
    <mergeCell ref="C890:G890"/>
    <mergeCell ref="C891:G891"/>
    <mergeCell ref="C881:G881"/>
    <mergeCell ref="C882:G882"/>
    <mergeCell ref="C883:G883"/>
    <mergeCell ref="C884:G884"/>
    <mergeCell ref="C885:G885"/>
    <mergeCell ref="C875:G875"/>
    <mergeCell ref="C876:G876"/>
    <mergeCell ref="C877:G877"/>
    <mergeCell ref="C878:G878"/>
    <mergeCell ref="C879:G879"/>
    <mergeCell ref="C880:G880"/>
    <mergeCell ref="C869:G869"/>
    <mergeCell ref="C870:G870"/>
    <mergeCell ref="C871:G871"/>
    <mergeCell ref="C872:G872"/>
    <mergeCell ref="C873:G873"/>
    <mergeCell ref="C874:G874"/>
    <mergeCell ref="C863:G863"/>
    <mergeCell ref="C864:G864"/>
    <mergeCell ref="C865:G865"/>
    <mergeCell ref="C866:G866"/>
    <mergeCell ref="C867:G867"/>
    <mergeCell ref="C868:G868"/>
    <mergeCell ref="C848:G848"/>
    <mergeCell ref="C858:G858"/>
    <mergeCell ref="C859:G859"/>
    <mergeCell ref="C860:G860"/>
    <mergeCell ref="C861:G861"/>
    <mergeCell ref="C862:G862"/>
    <mergeCell ref="C849:G849"/>
    <mergeCell ref="C850:G850"/>
    <mergeCell ref="C851:G851"/>
    <mergeCell ref="C852:G852"/>
    <mergeCell ref="C855:G855"/>
    <mergeCell ref="C856:G856"/>
    <mergeCell ref="C857:G857"/>
    <mergeCell ref="C842:G842"/>
    <mergeCell ref="C843:G843"/>
    <mergeCell ref="C844:G844"/>
    <mergeCell ref="C845:G845"/>
    <mergeCell ref="C846:G846"/>
    <mergeCell ref="C847:G847"/>
    <mergeCell ref="C801:G801"/>
    <mergeCell ref="C805:G805"/>
    <mergeCell ref="C806:G806"/>
    <mergeCell ref="C807:G807"/>
    <mergeCell ref="C802:G802"/>
    <mergeCell ref="C841:G841"/>
    <mergeCell ref="C829:G829"/>
    <mergeCell ref="C830:G830"/>
    <mergeCell ref="C817:G817"/>
    <mergeCell ref="C818:G818"/>
    <mergeCell ref="C816:G816"/>
    <mergeCell ref="C819:G819"/>
    <mergeCell ref="C820:G820"/>
    <mergeCell ref="C821:G821"/>
    <mergeCell ref="C822:G822"/>
    <mergeCell ref="C823:G823"/>
    <mergeCell ref="C824:G824"/>
    <mergeCell ref="C825:G825"/>
    <mergeCell ref="C794:G794"/>
    <mergeCell ref="C269:G269"/>
    <mergeCell ref="C167:G167"/>
    <mergeCell ref="C168:G168"/>
    <mergeCell ref="C169:G169"/>
    <mergeCell ref="C173:G173"/>
    <mergeCell ref="C184:G184"/>
    <mergeCell ref="C267:G267"/>
    <mergeCell ref="C268:G268"/>
    <mergeCell ref="C470:G470"/>
    <mergeCell ref="C471:G471"/>
    <mergeCell ref="C255:G255"/>
    <mergeCell ref="C256:G256"/>
    <mergeCell ref="C257:G257"/>
    <mergeCell ref="C258:G258"/>
    <mergeCell ref="C472:G472"/>
    <mergeCell ref="C473:G473"/>
    <mergeCell ref="C261:G261"/>
    <mergeCell ref="C262:G262"/>
    <mergeCell ref="C263:G263"/>
    <mergeCell ref="C264:G264"/>
    <mergeCell ref="C265:G265"/>
    <mergeCell ref="C266:G266"/>
    <mergeCell ref="C310:G310"/>
    <mergeCell ref="C474:G474"/>
    <mergeCell ref="C475:G475"/>
    <mergeCell ref="C476:G476"/>
    <mergeCell ref="C318:G318"/>
    <mergeCell ref="C307:G307"/>
    <mergeCell ref="C308:G308"/>
    <mergeCell ref="C309:G309"/>
    <mergeCell ref="C272:G272"/>
    <mergeCell ref="C273:G273"/>
    <mergeCell ref="C274:G274"/>
    <mergeCell ref="C275:G275"/>
    <mergeCell ref="C276:G276"/>
    <mergeCell ref="C368:G368"/>
    <mergeCell ref="C369:G369"/>
    <mergeCell ref="C370:G370"/>
    <mergeCell ref="C365:G365"/>
    <mergeCell ref="C366:G366"/>
    <mergeCell ref="C344:G344"/>
    <mergeCell ref="C345:G345"/>
    <mergeCell ref="C346:G346"/>
    <mergeCell ref="C408:G408"/>
    <mergeCell ref="C409:G409"/>
    <mergeCell ref="C398:G398"/>
    <mergeCell ref="C399:G399"/>
    <mergeCell ref="C251:G251"/>
    <mergeCell ref="C252:G252"/>
    <mergeCell ref="C253:G253"/>
    <mergeCell ref="C327:G327"/>
    <mergeCell ref="C324:G324"/>
    <mergeCell ref="C317:G317"/>
    <mergeCell ref="C286:G286"/>
    <mergeCell ref="C287:G287"/>
    <mergeCell ref="C288:G288"/>
    <mergeCell ref="C277:G277"/>
    <mergeCell ref="C278:G278"/>
    <mergeCell ref="C279:G279"/>
    <mergeCell ref="C280:G280"/>
    <mergeCell ref="C281:G281"/>
    <mergeCell ref="C282:G282"/>
    <mergeCell ref="C270:G270"/>
    <mergeCell ref="C271:G271"/>
    <mergeCell ref="C311:G311"/>
    <mergeCell ref="C259:G259"/>
    <mergeCell ref="C260:G260"/>
    <mergeCell ref="C254:G254"/>
    <mergeCell ref="C243:G243"/>
    <mergeCell ref="C244:G244"/>
    <mergeCell ref="C245:G245"/>
    <mergeCell ref="C246:G246"/>
    <mergeCell ref="C247:G247"/>
    <mergeCell ref="C248:G248"/>
    <mergeCell ref="C325:G325"/>
    <mergeCell ref="C326:G326"/>
    <mergeCell ref="C321:G321"/>
    <mergeCell ref="C322:G322"/>
    <mergeCell ref="C323:G323"/>
    <mergeCell ref="C299:G299"/>
    <mergeCell ref="C300:G300"/>
    <mergeCell ref="C289:G289"/>
    <mergeCell ref="C290:G290"/>
    <mergeCell ref="C291:G291"/>
    <mergeCell ref="C292:G292"/>
    <mergeCell ref="C293:G293"/>
    <mergeCell ref="C294:G294"/>
    <mergeCell ref="C283:G283"/>
    <mergeCell ref="C284:G284"/>
    <mergeCell ref="C285:G285"/>
    <mergeCell ref="C249:G249"/>
    <mergeCell ref="C250:G250"/>
    <mergeCell ref="C236:G236"/>
    <mergeCell ref="C238:G238"/>
    <mergeCell ref="C239:G239"/>
    <mergeCell ref="C240:G240"/>
    <mergeCell ref="C241:G241"/>
    <mergeCell ref="C242:G242"/>
    <mergeCell ref="C237:G237"/>
    <mergeCell ref="C230:G230"/>
    <mergeCell ref="C231:G231"/>
    <mergeCell ref="C232:G232"/>
    <mergeCell ref="C233:G233"/>
    <mergeCell ref="C234:G234"/>
    <mergeCell ref="C235:G235"/>
    <mergeCell ref="C220:G220"/>
    <mergeCell ref="C221:G221"/>
    <mergeCell ref="C222:G222"/>
    <mergeCell ref="C223:G223"/>
    <mergeCell ref="C224:G224"/>
    <mergeCell ref="C225:G225"/>
    <mergeCell ref="C226:G226"/>
    <mergeCell ref="C319:G319"/>
    <mergeCell ref="C320:G320"/>
    <mergeCell ref="C313:G313"/>
    <mergeCell ref="C314:G314"/>
    <mergeCell ref="C315:G315"/>
    <mergeCell ref="C316:G316"/>
    <mergeCell ref="C312:G312"/>
    <mergeCell ref="C301:G301"/>
    <mergeCell ref="C302:G302"/>
    <mergeCell ref="C303:G303"/>
    <mergeCell ref="C304:G304"/>
    <mergeCell ref="C305:G305"/>
    <mergeCell ref="C306:G306"/>
    <mergeCell ref="C295:G295"/>
    <mergeCell ref="C296:G296"/>
    <mergeCell ref="C297:G297"/>
    <mergeCell ref="C298:G298"/>
    <mergeCell ref="C431:G431"/>
    <mergeCell ref="C432:G432"/>
    <mergeCell ref="C433:G433"/>
    <mergeCell ref="C434:G434"/>
    <mergeCell ref="C435:G435"/>
    <mergeCell ref="C436:G436"/>
    <mergeCell ref="C437:G437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55:G455"/>
    <mergeCell ref="C444:G444"/>
    <mergeCell ref="C445:G445"/>
    <mergeCell ref="C446:G446"/>
    <mergeCell ref="C447:G447"/>
    <mergeCell ref="C448:G448"/>
    <mergeCell ref="C449:G449"/>
    <mergeCell ref="C438:G438"/>
    <mergeCell ref="C439:G439"/>
    <mergeCell ref="C440:G440"/>
    <mergeCell ref="C441:G441"/>
    <mergeCell ref="C443:G443"/>
    <mergeCell ref="C442:G442"/>
    <mergeCell ref="C349:G349"/>
    <mergeCell ref="C350:G350"/>
    <mergeCell ref="C351:G351"/>
    <mergeCell ref="C352:G352"/>
    <mergeCell ref="C353:G353"/>
    <mergeCell ref="C354:G354"/>
    <mergeCell ref="C394:G394"/>
    <mergeCell ref="C395:G395"/>
    <mergeCell ref="C361:G361"/>
    <mergeCell ref="C362:G362"/>
    <mergeCell ref="C363:G363"/>
    <mergeCell ref="C364:G364"/>
    <mergeCell ref="C367:G367"/>
    <mergeCell ref="C371:G371"/>
    <mergeCell ref="C372:G372"/>
    <mergeCell ref="C355:G355"/>
    <mergeCell ref="C356:G356"/>
    <mergeCell ref="C357:G357"/>
    <mergeCell ref="C358:G358"/>
    <mergeCell ref="C359:G359"/>
    <mergeCell ref="C360:G360"/>
    <mergeCell ref="C392:G392"/>
    <mergeCell ref="C393:G393"/>
    <mergeCell ref="C347:G347"/>
    <mergeCell ref="C348:G348"/>
    <mergeCell ref="C498:G498"/>
    <mergeCell ref="C412:G412"/>
    <mergeCell ref="C413:G413"/>
    <mergeCell ref="C414:G414"/>
    <mergeCell ref="C415:G415"/>
    <mergeCell ref="C339:G339"/>
    <mergeCell ref="C340:G340"/>
    <mergeCell ref="C341:G341"/>
    <mergeCell ref="C342:G342"/>
    <mergeCell ref="C343:G343"/>
    <mergeCell ref="C420:G420"/>
    <mergeCell ref="C421:G421"/>
    <mergeCell ref="C410:G410"/>
    <mergeCell ref="C411:G411"/>
    <mergeCell ref="C484:G484"/>
    <mergeCell ref="C485:G485"/>
    <mergeCell ref="C486:G486"/>
    <mergeCell ref="C450:G450"/>
    <mergeCell ref="C451:G451"/>
    <mergeCell ref="C452:G452"/>
    <mergeCell ref="C453:G453"/>
    <mergeCell ref="C454:G454"/>
    <mergeCell ref="C335:G335"/>
    <mergeCell ref="C336:G336"/>
    <mergeCell ref="C337:G337"/>
    <mergeCell ref="C338:G338"/>
    <mergeCell ref="C543:G543"/>
    <mergeCell ref="C544:G544"/>
    <mergeCell ref="C428:G428"/>
    <mergeCell ref="C429:G429"/>
    <mergeCell ref="C430:G430"/>
    <mergeCell ref="C427:G427"/>
    <mergeCell ref="C424:G424"/>
    <mergeCell ref="C425:G425"/>
    <mergeCell ref="C426:G426"/>
    <mergeCell ref="C383:G383"/>
    <mergeCell ref="C384:G384"/>
    <mergeCell ref="C385:G385"/>
    <mergeCell ref="C373:G373"/>
    <mergeCell ref="C374:G374"/>
    <mergeCell ref="C375:G375"/>
    <mergeCell ref="C376:G376"/>
    <mergeCell ref="C377:G377"/>
    <mergeCell ref="C378:G378"/>
    <mergeCell ref="C379:G379"/>
    <mergeCell ref="C483:G483"/>
    <mergeCell ref="C328:G328"/>
    <mergeCell ref="C329:G329"/>
    <mergeCell ref="C330:G330"/>
    <mergeCell ref="C331:G331"/>
    <mergeCell ref="C332:G332"/>
    <mergeCell ref="C333:G333"/>
    <mergeCell ref="C334:G334"/>
    <mergeCell ref="C422:G422"/>
    <mergeCell ref="C423:G423"/>
    <mergeCell ref="C416:G416"/>
    <mergeCell ref="C417:G417"/>
    <mergeCell ref="C418:G418"/>
    <mergeCell ref="C419:G419"/>
    <mergeCell ref="C396:G396"/>
    <mergeCell ref="C397:G397"/>
    <mergeCell ref="C386:G386"/>
    <mergeCell ref="C387:G387"/>
    <mergeCell ref="C388:G388"/>
    <mergeCell ref="C389:G389"/>
    <mergeCell ref="C390:G390"/>
    <mergeCell ref="C391:G391"/>
    <mergeCell ref="C380:G380"/>
    <mergeCell ref="C381:G381"/>
    <mergeCell ref="C382:G382"/>
    <mergeCell ref="C546:G546"/>
    <mergeCell ref="C468:G468"/>
    <mergeCell ref="C469:G469"/>
    <mergeCell ref="C479:G479"/>
    <mergeCell ref="C480:G480"/>
    <mergeCell ref="C481:G481"/>
    <mergeCell ref="C482:G482"/>
    <mergeCell ref="C488:G488"/>
    <mergeCell ref="C489:G489"/>
    <mergeCell ref="C490:G490"/>
    <mergeCell ref="C541:G541"/>
    <mergeCell ref="C542:G542"/>
    <mergeCell ref="C499:G499"/>
    <mergeCell ref="C496:G496"/>
    <mergeCell ref="C497:G497"/>
    <mergeCell ref="C540:G540"/>
    <mergeCell ref="C493:G493"/>
    <mergeCell ref="C494:G494"/>
    <mergeCell ref="C495:G495"/>
    <mergeCell ref="C492:G492"/>
    <mergeCell ref="C491:G491"/>
    <mergeCell ref="C487:G487"/>
    <mergeCell ref="C477:G477"/>
    <mergeCell ref="C478:G478"/>
    <mergeCell ref="C548:G548"/>
    <mergeCell ref="C462:G462"/>
    <mergeCell ref="C463:G463"/>
    <mergeCell ref="C549:G549"/>
    <mergeCell ref="C550:G550"/>
    <mergeCell ref="C528:G528"/>
    <mergeCell ref="C525:G525"/>
    <mergeCell ref="C507:G507"/>
    <mergeCell ref="C506:G506"/>
    <mergeCell ref="C538:G538"/>
    <mergeCell ref="C519:G519"/>
    <mergeCell ref="C501:G501"/>
    <mergeCell ref="C502:G502"/>
    <mergeCell ref="C503:G503"/>
    <mergeCell ref="C504:G504"/>
    <mergeCell ref="C505:G505"/>
    <mergeCell ref="C508:G508"/>
    <mergeCell ref="C509:G509"/>
    <mergeCell ref="C500:G500"/>
    <mergeCell ref="C545:G545"/>
    <mergeCell ref="C464:G464"/>
    <mergeCell ref="C465:G465"/>
    <mergeCell ref="C466:G466"/>
    <mergeCell ref="C467:G467"/>
    <mergeCell ref="C552:G552"/>
    <mergeCell ref="C456:G456"/>
    <mergeCell ref="C457:G457"/>
    <mergeCell ref="C458:G458"/>
    <mergeCell ref="C459:G459"/>
    <mergeCell ref="C460:G460"/>
    <mergeCell ref="C461:G461"/>
    <mergeCell ref="C526:G526"/>
    <mergeCell ref="C527:G527"/>
    <mergeCell ref="C539:G539"/>
    <mergeCell ref="C520:G520"/>
    <mergeCell ref="C521:G521"/>
    <mergeCell ref="C522:G522"/>
    <mergeCell ref="C523:G523"/>
    <mergeCell ref="C524:G524"/>
    <mergeCell ref="C516:G516"/>
    <mergeCell ref="C517:G517"/>
    <mergeCell ref="C518:G518"/>
    <mergeCell ref="C511:G511"/>
    <mergeCell ref="C512:G512"/>
    <mergeCell ref="C513:G513"/>
    <mergeCell ref="C514:G514"/>
    <mergeCell ref="C515:G515"/>
    <mergeCell ref="C547:G547"/>
    <mergeCell ref="C567:G567"/>
    <mergeCell ref="C568:G568"/>
    <mergeCell ref="C569:G569"/>
    <mergeCell ref="C558:G558"/>
    <mergeCell ref="C559:G559"/>
    <mergeCell ref="C553:G553"/>
    <mergeCell ref="C554:G554"/>
    <mergeCell ref="C510:G510"/>
    <mergeCell ref="C621:G621"/>
    <mergeCell ref="C529:G529"/>
    <mergeCell ref="C530:G530"/>
    <mergeCell ref="C531:G531"/>
    <mergeCell ref="C532:G532"/>
    <mergeCell ref="C533:G533"/>
    <mergeCell ref="C534:G534"/>
    <mergeCell ref="C535:G535"/>
    <mergeCell ref="C606:G606"/>
    <mergeCell ref="C607:G607"/>
    <mergeCell ref="C608:G608"/>
    <mergeCell ref="C609:G609"/>
    <mergeCell ref="C610:G610"/>
    <mergeCell ref="C611:G611"/>
    <mergeCell ref="C612:G612"/>
    <mergeCell ref="C551:G551"/>
    <mergeCell ref="C622:G622"/>
    <mergeCell ref="C564:G564"/>
    <mergeCell ref="C565:G565"/>
    <mergeCell ref="C536:G536"/>
    <mergeCell ref="C537:G537"/>
    <mergeCell ref="C555:G555"/>
    <mergeCell ref="C556:G556"/>
    <mergeCell ref="C557:G557"/>
    <mergeCell ref="C656:G656"/>
    <mergeCell ref="C580:G580"/>
    <mergeCell ref="C581:G581"/>
    <mergeCell ref="C582:G582"/>
    <mergeCell ref="C583:G583"/>
    <mergeCell ref="C584:G584"/>
    <mergeCell ref="C573:G573"/>
    <mergeCell ref="C574:G574"/>
    <mergeCell ref="C575:G575"/>
    <mergeCell ref="C576:G576"/>
    <mergeCell ref="C577:G577"/>
    <mergeCell ref="C578:G578"/>
    <mergeCell ref="C570:G570"/>
    <mergeCell ref="C571:G571"/>
    <mergeCell ref="C572:G572"/>
    <mergeCell ref="C636:G636"/>
    <mergeCell ref="C657:G657"/>
    <mergeCell ref="C658:G658"/>
    <mergeCell ref="C659:G659"/>
    <mergeCell ref="C675:G675"/>
    <mergeCell ref="C620:G620"/>
    <mergeCell ref="C676:G676"/>
    <mergeCell ref="C660:G660"/>
    <mergeCell ref="C661:G661"/>
    <mergeCell ref="C662:G662"/>
    <mergeCell ref="C663:G663"/>
    <mergeCell ref="C664:G664"/>
    <mergeCell ref="C674:G674"/>
    <mergeCell ref="C632:G632"/>
    <mergeCell ref="C642:G642"/>
    <mergeCell ref="C650:G650"/>
    <mergeCell ref="C651:G651"/>
    <mergeCell ref="C652:G652"/>
    <mergeCell ref="C641:G641"/>
    <mergeCell ref="C643:G643"/>
    <mergeCell ref="C628:G628"/>
    <mergeCell ref="C629:G629"/>
    <mergeCell ref="C633:G633"/>
    <mergeCell ref="C634:G634"/>
    <mergeCell ref="C635:G635"/>
    <mergeCell ref="C699:G699"/>
    <mergeCell ref="C700:G700"/>
    <mergeCell ref="C701:G701"/>
    <mergeCell ref="C560:G560"/>
    <mergeCell ref="C561:G561"/>
    <mergeCell ref="C562:G562"/>
    <mergeCell ref="C563:G563"/>
    <mergeCell ref="C814:G814"/>
    <mergeCell ref="C815:G815"/>
    <mergeCell ref="C773:G773"/>
    <mergeCell ref="C791:G791"/>
    <mergeCell ref="C774:G774"/>
    <mergeCell ref="C775:G775"/>
    <mergeCell ref="C798:G798"/>
    <mergeCell ref="C796:G796"/>
    <mergeCell ref="C795:G795"/>
    <mergeCell ref="C596:G596"/>
    <mergeCell ref="C585:G585"/>
    <mergeCell ref="C586:G586"/>
    <mergeCell ref="C587:G587"/>
    <mergeCell ref="C588:G588"/>
    <mergeCell ref="C589:G589"/>
    <mergeCell ref="C590:G590"/>
    <mergeCell ref="C579:G579"/>
    <mergeCell ref="C826:G826"/>
    <mergeCell ref="C827:G827"/>
    <mergeCell ref="C828:G828"/>
    <mergeCell ref="C832:G832"/>
    <mergeCell ref="C833:G833"/>
    <mergeCell ref="C834:G834"/>
    <mergeCell ref="C831:G831"/>
    <mergeCell ref="C835:G835"/>
    <mergeCell ref="C836:G836"/>
    <mergeCell ref="C837:G837"/>
    <mergeCell ref="C838:G838"/>
    <mergeCell ref="C839:G839"/>
    <mergeCell ref="C840:G840"/>
    <mergeCell ref="C566:G566"/>
    <mergeCell ref="C766:G766"/>
    <mergeCell ref="C767:G767"/>
    <mergeCell ref="C768:G768"/>
    <mergeCell ref="C769:G769"/>
    <mergeCell ref="C783:G783"/>
    <mergeCell ref="C603:G603"/>
    <mergeCell ref="C604:G604"/>
    <mergeCell ref="C605:G605"/>
    <mergeCell ref="C597:G597"/>
    <mergeCell ref="C598:G598"/>
    <mergeCell ref="C599:G599"/>
    <mergeCell ref="C600:G600"/>
    <mergeCell ref="C601:G601"/>
    <mergeCell ref="C602:G602"/>
    <mergeCell ref="C591:G591"/>
    <mergeCell ref="C592:G592"/>
    <mergeCell ref="C593:G593"/>
    <mergeCell ref="C594:G594"/>
    <mergeCell ref="C595:G595"/>
    <mergeCell ref="C770:G770"/>
    <mergeCell ref="C771:G771"/>
    <mergeCell ref="C772:G772"/>
    <mergeCell ref="C637:G637"/>
    <mergeCell ref="C638:G638"/>
    <mergeCell ref="C639:G639"/>
    <mergeCell ref="C640:G640"/>
    <mergeCell ref="C853:G853"/>
    <mergeCell ref="C854:G854"/>
    <mergeCell ref="C665:G665"/>
    <mergeCell ref="C666:G666"/>
    <mergeCell ref="C667:G667"/>
    <mergeCell ref="C789:G789"/>
    <mergeCell ref="C790:G790"/>
    <mergeCell ref="C776:G776"/>
    <mergeCell ref="C784:G784"/>
    <mergeCell ref="C792:G792"/>
    <mergeCell ref="C793:G793"/>
    <mergeCell ref="C644:G644"/>
    <mergeCell ref="C645:G645"/>
    <mergeCell ref="C646:G646"/>
    <mergeCell ref="C647:G647"/>
    <mergeCell ref="C648:G648"/>
    <mergeCell ref="C649:G649"/>
    <mergeCell ref="C614:G614"/>
    <mergeCell ref="C615:G615"/>
    <mergeCell ref="C616:G616"/>
    <mergeCell ref="C617:G617"/>
    <mergeCell ref="C618:G618"/>
    <mergeCell ref="C913:G913"/>
    <mergeCell ref="C653:G653"/>
    <mergeCell ref="C654:G654"/>
    <mergeCell ref="C655:G655"/>
    <mergeCell ref="C777:G777"/>
    <mergeCell ref="C778:G778"/>
    <mergeCell ref="C779:G779"/>
    <mergeCell ref="C780:G780"/>
    <mergeCell ref="C781:G781"/>
    <mergeCell ref="C782:G782"/>
    <mergeCell ref="C786:G786"/>
    <mergeCell ref="C787:G787"/>
    <mergeCell ref="C788:G788"/>
    <mergeCell ref="C732:G732"/>
    <mergeCell ref="C733:G733"/>
    <mergeCell ref="C734:G734"/>
    <mergeCell ref="C726:G726"/>
    <mergeCell ref="C727:G727"/>
    <mergeCell ref="C728:G728"/>
    <mergeCell ref="C705:G705"/>
    <mergeCell ref="C706:G706"/>
    <mergeCell ref="C707:G707"/>
    <mergeCell ref="C702:G702"/>
    <mergeCell ref="C703:G703"/>
    <mergeCell ref="C704:G704"/>
    <mergeCell ref="C717:G717"/>
    <mergeCell ref="C731:G731"/>
    <mergeCell ref="C720:G720"/>
    <mergeCell ref="C721:G721"/>
    <mergeCell ref="C722:G722"/>
    <mergeCell ref="C723:G723"/>
    <mergeCell ref="C724:G724"/>
    <mergeCell ref="C725:G725"/>
    <mergeCell ref="C718:G718"/>
    <mergeCell ref="C719:G719"/>
    <mergeCell ref="C729:G729"/>
    <mergeCell ref="C730:G730"/>
    <mergeCell ref="C714:G714"/>
    <mergeCell ref="C715:G715"/>
    <mergeCell ref="C716:G716"/>
    <mergeCell ref="C217:G217"/>
    <mergeCell ref="C218:G218"/>
    <mergeCell ref="C219:G219"/>
    <mergeCell ref="C690:G690"/>
    <mergeCell ref="C691:G691"/>
    <mergeCell ref="C692:G692"/>
    <mergeCell ref="C693:G693"/>
    <mergeCell ref="C694:G694"/>
    <mergeCell ref="C695:G695"/>
    <mergeCell ref="C684:G684"/>
    <mergeCell ref="C685:G685"/>
    <mergeCell ref="C686:G686"/>
    <mergeCell ref="C687:G687"/>
    <mergeCell ref="C688:G688"/>
    <mergeCell ref="C689:G689"/>
    <mergeCell ref="C630:G630"/>
    <mergeCell ref="C631:G631"/>
    <mergeCell ref="C619:G619"/>
    <mergeCell ref="C623:G623"/>
    <mergeCell ref="C624:G624"/>
    <mergeCell ref="C625:G625"/>
    <mergeCell ref="C626:G626"/>
    <mergeCell ref="C627:G627"/>
    <mergeCell ref="C613:G613"/>
    <mergeCell ref="C735:G735"/>
    <mergeCell ref="C668:G668"/>
    <mergeCell ref="C669:G669"/>
    <mergeCell ref="C670:G670"/>
    <mergeCell ref="C672:G672"/>
    <mergeCell ref="C673:G673"/>
    <mergeCell ref="C677:G677"/>
    <mergeCell ref="C740:G740"/>
    <mergeCell ref="C741:G741"/>
    <mergeCell ref="C678:G678"/>
    <mergeCell ref="C679:G679"/>
    <mergeCell ref="C680:G680"/>
    <mergeCell ref="C681:G681"/>
    <mergeCell ref="C682:G682"/>
    <mergeCell ref="C683:G683"/>
    <mergeCell ref="C711:G711"/>
    <mergeCell ref="C712:G712"/>
    <mergeCell ref="C713:G713"/>
    <mergeCell ref="C708:G708"/>
    <mergeCell ref="C709:G709"/>
    <mergeCell ref="C710:G710"/>
    <mergeCell ref="C696:G696"/>
    <mergeCell ref="C697:G697"/>
    <mergeCell ref="C698:G698"/>
    <mergeCell ref="C179:G179"/>
    <mergeCell ref="C180:G180"/>
    <mergeCell ref="C171:G171"/>
    <mergeCell ref="C172:G172"/>
    <mergeCell ref="C761:G761"/>
    <mergeCell ref="C762:G762"/>
    <mergeCell ref="C763:G763"/>
    <mergeCell ref="C764:G764"/>
    <mergeCell ref="C759:G759"/>
    <mergeCell ref="C760:G760"/>
    <mergeCell ref="C203:G203"/>
    <mergeCell ref="C204:G204"/>
    <mergeCell ref="C205:G205"/>
    <mergeCell ref="C227:G227"/>
    <mergeCell ref="C208:G208"/>
    <mergeCell ref="C207:G207"/>
    <mergeCell ref="C751:G751"/>
    <mergeCell ref="C744:G744"/>
    <mergeCell ref="C745:G745"/>
    <mergeCell ref="C746:G746"/>
    <mergeCell ref="C747:G747"/>
    <mergeCell ref="C756:G756"/>
    <mergeCell ref="C757:G757"/>
    <mergeCell ref="C758:G758"/>
    <mergeCell ref="C190:G190"/>
    <mergeCell ref="C201:G201"/>
    <mergeCell ref="C188:G188"/>
    <mergeCell ref="C189:G189"/>
    <mergeCell ref="C23:G23"/>
    <mergeCell ref="C197:G197"/>
    <mergeCell ref="C198:G198"/>
    <mergeCell ref="C199:G199"/>
    <mergeCell ref="C200:G200"/>
    <mergeCell ref="C28:G28"/>
    <mergeCell ref="C79:G79"/>
    <mergeCell ref="C80:G80"/>
    <mergeCell ref="C55:G55"/>
    <mergeCell ref="C69:G69"/>
    <mergeCell ref="C70:G70"/>
    <mergeCell ref="C71:G71"/>
    <mergeCell ref="C181:G181"/>
    <mergeCell ref="C182:G182"/>
    <mergeCell ref="C183:G183"/>
    <mergeCell ref="C185:G185"/>
    <mergeCell ref="C186:G186"/>
    <mergeCell ref="C176:G176"/>
    <mergeCell ref="C177:G177"/>
    <mergeCell ref="C178:G178"/>
    <mergeCell ref="C174:G174"/>
    <mergeCell ref="C175:G175"/>
    <mergeCell ref="C228:G228"/>
    <mergeCell ref="C229:G229"/>
    <mergeCell ref="C215:G215"/>
    <mergeCell ref="C213:G213"/>
    <mergeCell ref="C214:G214"/>
    <mergeCell ref="C206:G206"/>
    <mergeCell ref="C164:G164"/>
    <mergeCell ref="C165:G165"/>
    <mergeCell ref="C166:G166"/>
    <mergeCell ref="C170:G170"/>
    <mergeCell ref="C209:G209"/>
    <mergeCell ref="C210:G210"/>
    <mergeCell ref="C211:G211"/>
    <mergeCell ref="C212:G212"/>
    <mergeCell ref="C202:G202"/>
    <mergeCell ref="C191:G191"/>
    <mergeCell ref="C192:G192"/>
    <mergeCell ref="C193:G193"/>
    <mergeCell ref="C194:G194"/>
    <mergeCell ref="C195:G195"/>
    <mergeCell ref="C196:G196"/>
    <mergeCell ref="C187:G187"/>
    <mergeCell ref="C105:G105"/>
    <mergeCell ref="C30:G30"/>
    <mergeCell ref="C31:G31"/>
    <mergeCell ref="C32:G32"/>
    <mergeCell ref="C88:G88"/>
    <mergeCell ref="C89:G89"/>
    <mergeCell ref="C121:G121"/>
    <mergeCell ref="C122:G122"/>
    <mergeCell ref="C90:G90"/>
    <mergeCell ref="C52:G52"/>
    <mergeCell ref="C51:G51"/>
    <mergeCell ref="C50:G50"/>
    <mergeCell ref="C99:G99"/>
    <mergeCell ref="C103:G103"/>
    <mergeCell ref="C97:G97"/>
    <mergeCell ref="C98:G98"/>
    <mergeCell ref="C100:G100"/>
    <mergeCell ref="C101:G101"/>
    <mergeCell ref="C106:G106"/>
    <mergeCell ref="C102:G102"/>
    <mergeCell ref="C83:G83"/>
    <mergeCell ref="C84:G84"/>
    <mergeCell ref="C85:G85"/>
    <mergeCell ref="C87:G87"/>
    <mergeCell ref="C152:G152"/>
    <mergeCell ref="C151:G151"/>
    <mergeCell ref="C150:G150"/>
    <mergeCell ref="C149:G149"/>
    <mergeCell ref="C136:G136"/>
    <mergeCell ref="C137:G137"/>
    <mergeCell ref="C138:G138"/>
    <mergeCell ref="C123:G123"/>
    <mergeCell ref="C107:G107"/>
    <mergeCell ref="C108:G108"/>
    <mergeCell ref="C109:G109"/>
    <mergeCell ref="C114:G114"/>
    <mergeCell ref="C118:G118"/>
    <mergeCell ref="C120:G120"/>
    <mergeCell ref="C133:G133"/>
    <mergeCell ref="C134:G134"/>
    <mergeCell ref="C135:G135"/>
    <mergeCell ref="C139:G139"/>
    <mergeCell ref="C140:G140"/>
    <mergeCell ref="C141:G141"/>
    <mergeCell ref="C113:G113"/>
    <mergeCell ref="C117:G117"/>
    <mergeCell ref="C111:G111"/>
    <mergeCell ref="C112:G112"/>
    <mergeCell ref="C104:G104"/>
    <mergeCell ref="C93:G93"/>
    <mergeCell ref="C94:G94"/>
    <mergeCell ref="C62:G62"/>
    <mergeCell ref="C91:G91"/>
    <mergeCell ref="C92:G92"/>
    <mergeCell ref="C74:G74"/>
    <mergeCell ref="C75:G75"/>
    <mergeCell ref="C76:G76"/>
    <mergeCell ref="C77:G77"/>
    <mergeCell ref="C78:G78"/>
    <mergeCell ref="C82:G82"/>
    <mergeCell ref="C81:G81"/>
    <mergeCell ref="C63:G63"/>
    <mergeCell ref="C61:G61"/>
    <mergeCell ref="C60:G60"/>
    <mergeCell ref="C59:G59"/>
    <mergeCell ref="C17:G17"/>
    <mergeCell ref="C27:G27"/>
    <mergeCell ref="C57:G57"/>
    <mergeCell ref="C58:G58"/>
    <mergeCell ref="C22:G22"/>
    <mergeCell ref="C20:G20"/>
    <mergeCell ref="C21:G21"/>
    <mergeCell ref="C44:G44"/>
    <mergeCell ref="C116:G116"/>
    <mergeCell ref="C115:G115"/>
    <mergeCell ref="C72:G72"/>
    <mergeCell ref="C73:G73"/>
    <mergeCell ref="C95:G95"/>
    <mergeCell ref="C96:G96"/>
    <mergeCell ref="C86:G86"/>
    <mergeCell ref="C12:G12"/>
    <mergeCell ref="C13:G13"/>
    <mergeCell ref="C14:G14"/>
    <mergeCell ref="C26:G26"/>
    <mergeCell ref="C15:G15"/>
    <mergeCell ref="C16:G16"/>
    <mergeCell ref="C19:G19"/>
    <mergeCell ref="C24:G24"/>
    <mergeCell ref="C25:G25"/>
    <mergeCell ref="C18:G18"/>
    <mergeCell ref="C33:G33"/>
    <mergeCell ref="C34:G34"/>
    <mergeCell ref="C35:G35"/>
    <mergeCell ref="C49:G49"/>
    <mergeCell ref="C48:G48"/>
    <mergeCell ref="C40:G40"/>
    <mergeCell ref="C29:G29"/>
    <mergeCell ref="C147:G147"/>
    <mergeCell ref="C119:G119"/>
    <mergeCell ref="C142:G142"/>
    <mergeCell ref="C143:G143"/>
    <mergeCell ref="C144:G144"/>
    <mergeCell ref="C36:G36"/>
    <mergeCell ref="C37:G37"/>
    <mergeCell ref="C38:G38"/>
    <mergeCell ref="C67:G67"/>
    <mergeCell ref="C68:G68"/>
    <mergeCell ref="C39:G39"/>
    <mergeCell ref="C41:G41"/>
    <mergeCell ref="C42:G42"/>
    <mergeCell ref="C43:G43"/>
    <mergeCell ref="C47:G47"/>
    <mergeCell ref="C64:G64"/>
    <mergeCell ref="C110:G110"/>
    <mergeCell ref="C45:G45"/>
    <mergeCell ref="C46:G46"/>
    <mergeCell ref="C54:G54"/>
    <mergeCell ref="C53:G53"/>
    <mergeCell ref="C65:G65"/>
    <mergeCell ref="C66:G66"/>
    <mergeCell ref="C56:G56"/>
    <mergeCell ref="C124:G124"/>
    <mergeCell ref="C125:G125"/>
    <mergeCell ref="C126:G126"/>
    <mergeCell ref="C127:G127"/>
    <mergeCell ref="C128:G128"/>
    <mergeCell ref="C129:G129"/>
    <mergeCell ref="C162:G162"/>
    <mergeCell ref="C163:G163"/>
    <mergeCell ref="C671:G671"/>
    <mergeCell ref="C160:G160"/>
    <mergeCell ref="C161:G161"/>
    <mergeCell ref="C157:G157"/>
    <mergeCell ref="C158:G158"/>
    <mergeCell ref="C159:G159"/>
    <mergeCell ref="C148:G148"/>
    <mergeCell ref="C153:G153"/>
    <mergeCell ref="C154:G154"/>
    <mergeCell ref="C155:G155"/>
    <mergeCell ref="C156:G156"/>
    <mergeCell ref="C130:G130"/>
    <mergeCell ref="C131:G131"/>
    <mergeCell ref="C132:G132"/>
    <mergeCell ref="C145:G145"/>
    <mergeCell ref="C146:G146"/>
    <mergeCell ref="C809:G809"/>
    <mergeCell ref="C808:G808"/>
    <mergeCell ref="C216:G216"/>
    <mergeCell ref="C803:G803"/>
    <mergeCell ref="C804:G804"/>
    <mergeCell ref="C811:G811"/>
    <mergeCell ref="C812:G812"/>
    <mergeCell ref="C813:G813"/>
    <mergeCell ref="C810:G810"/>
    <mergeCell ref="C765:G765"/>
    <mergeCell ref="C785:G785"/>
    <mergeCell ref="C752:G752"/>
    <mergeCell ref="C753:G753"/>
    <mergeCell ref="C754:G754"/>
    <mergeCell ref="C755:G755"/>
    <mergeCell ref="C742:G742"/>
    <mergeCell ref="C743:G743"/>
    <mergeCell ref="C736:G736"/>
    <mergeCell ref="C737:G737"/>
    <mergeCell ref="C738:G738"/>
    <mergeCell ref="C739:G739"/>
    <mergeCell ref="C748:G748"/>
    <mergeCell ref="C749:G749"/>
    <mergeCell ref="C750:G750"/>
    <mergeCell ref="B2:C4"/>
    <mergeCell ref="D2:F2"/>
    <mergeCell ref="G2:I2"/>
    <mergeCell ref="D3:F3"/>
    <mergeCell ref="G3:I3"/>
    <mergeCell ref="G4:I4"/>
    <mergeCell ref="C11:G11"/>
    <mergeCell ref="H6:I6"/>
    <mergeCell ref="H7:I7"/>
    <mergeCell ref="B9:B10"/>
    <mergeCell ref="C9:G10"/>
    <mergeCell ref="H9:H10"/>
    <mergeCell ref="I9:I10"/>
  </mergeCells>
  <phoneticPr fontId="0" type="noConversion"/>
  <printOptions horizontalCentered="1"/>
  <pageMargins left="0.39370078740157483" right="0.11811023622047245" top="0.11811023622047245" bottom="0.11811023622047245" header="0.51181102362204722" footer="0.51181102362204722"/>
  <pageSetup paperSize="9" scale="84" firstPageNumber="0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79"/>
  <sheetViews>
    <sheetView showGridLines="0" tabSelected="1" workbookViewId="0">
      <selection activeCell="D4" sqref="D4:H4"/>
    </sheetView>
  </sheetViews>
  <sheetFormatPr defaultColWidth="9.109375" defaultRowHeight="13.2" x14ac:dyDescent="0.25"/>
  <cols>
    <col min="1" max="1" width="9.109375" style="1"/>
    <col min="2" max="2" width="10.6640625" style="35" customWidth="1"/>
    <col min="3" max="3" width="10.6640625" style="31" customWidth="1"/>
    <col min="4" max="4" width="77.5546875" style="31" customWidth="1"/>
    <col min="5" max="5" width="10.6640625" style="33" customWidth="1"/>
    <col min="6" max="7" width="10.6640625" style="35" customWidth="1"/>
    <col min="8" max="8" width="14.5546875" style="35" customWidth="1"/>
    <col min="9" max="9" width="9.109375" style="1"/>
    <col min="10" max="10" width="10.109375" style="1" bestFit="1" customWidth="1"/>
    <col min="11" max="16384" width="9.109375" style="1"/>
  </cols>
  <sheetData>
    <row r="4" spans="1:10" x14ac:dyDescent="0.25">
      <c r="D4" s="117" t="s">
        <v>326</v>
      </c>
      <c r="E4" s="117"/>
      <c r="F4" s="117"/>
      <c r="G4" s="117"/>
      <c r="H4" s="117"/>
    </row>
    <row r="6" spans="1:10" x14ac:dyDescent="0.25">
      <c r="D6" s="1" t="s">
        <v>307</v>
      </c>
    </row>
    <row r="8" spans="1:10" x14ac:dyDescent="0.25">
      <c r="G8" s="53" t="s">
        <v>23</v>
      </c>
      <c r="H8" s="63">
        <v>43101</v>
      </c>
    </row>
    <row r="9" spans="1:10" s="34" customFormat="1" ht="20.100000000000001" customHeight="1" x14ac:dyDescent="0.25">
      <c r="B9" s="36" t="s">
        <v>19</v>
      </c>
      <c r="C9" s="37" t="s">
        <v>17</v>
      </c>
      <c r="D9" s="37" t="s">
        <v>12</v>
      </c>
      <c r="E9" s="37" t="s">
        <v>16</v>
      </c>
      <c r="F9" s="38" t="s">
        <v>14</v>
      </c>
      <c r="G9" s="38" t="s">
        <v>13</v>
      </c>
      <c r="H9" s="39" t="s">
        <v>15</v>
      </c>
    </row>
    <row r="10" spans="1:10" x14ac:dyDescent="0.25">
      <c r="A10" s="34"/>
      <c r="B10" s="45"/>
      <c r="C10" s="46"/>
      <c r="D10" s="47" t="s">
        <v>297</v>
      </c>
      <c r="E10" s="41"/>
      <c r="F10" s="43"/>
      <c r="G10" s="43"/>
      <c r="H10" s="44"/>
    </row>
    <row r="11" spans="1:10" s="34" customFormat="1" ht="26.4" x14ac:dyDescent="0.25">
      <c r="A11" s="1"/>
      <c r="B11" s="40" t="s">
        <v>18</v>
      </c>
      <c r="C11" s="41">
        <f>VLOOKUP($D11,ORÇ!$C$9:$M$914,11,0)</f>
        <v>110229</v>
      </c>
      <c r="D11" s="42" t="s">
        <v>40</v>
      </c>
      <c r="E11" s="41" t="str">
        <f>VLOOKUP($D11,ORÇ!$C$9:$M$914,6,0)</f>
        <v>M2</v>
      </c>
      <c r="F11" s="43">
        <v>21.17</v>
      </c>
      <c r="G11" s="43"/>
      <c r="H11" s="44">
        <f t="shared" ref="H11:H13" si="0">F11*G11</f>
        <v>0</v>
      </c>
    </row>
    <row r="12" spans="1:10" x14ac:dyDescent="0.25">
      <c r="B12" s="40" t="s">
        <v>18</v>
      </c>
      <c r="C12" s="41">
        <f>VLOOKUP($D12,ORÇ!$C$9:$M$914,11,0)</f>
        <v>115005</v>
      </c>
      <c r="D12" s="42" t="s">
        <v>36</v>
      </c>
      <c r="E12" s="41" t="str">
        <f>VLOOKUP($D12,ORÇ!$C$9:$M$914,6,0)</f>
        <v>M2</v>
      </c>
      <c r="F12" s="43">
        <v>21.17</v>
      </c>
      <c r="G12" s="43"/>
      <c r="H12" s="44">
        <f t="shared" si="0"/>
        <v>0</v>
      </c>
    </row>
    <row r="13" spans="1:10" s="34" customFormat="1" x14ac:dyDescent="0.25">
      <c r="A13" s="1"/>
      <c r="B13" s="40" t="s">
        <v>18</v>
      </c>
      <c r="C13" s="41">
        <f>VLOOKUP($D13,ORÇ!$C$9:$M$914,11,0)</f>
        <v>118006</v>
      </c>
      <c r="D13" s="42" t="s">
        <v>84</v>
      </c>
      <c r="E13" s="41" t="str">
        <f>VLOOKUP($D13,ORÇ!$C$9:$M$914,6,0)</f>
        <v>M2</v>
      </c>
      <c r="F13" s="43">
        <v>10</v>
      </c>
      <c r="G13" s="43"/>
      <c r="H13" s="44">
        <f t="shared" si="0"/>
        <v>0</v>
      </c>
    </row>
    <row r="14" spans="1:10" s="5" customFormat="1" x14ac:dyDescent="0.25">
      <c r="B14" s="45"/>
      <c r="C14" s="65"/>
      <c r="D14" s="66"/>
      <c r="E14" s="67"/>
      <c r="F14" s="68"/>
      <c r="G14" s="69" t="s">
        <v>20</v>
      </c>
      <c r="H14" s="70">
        <f>SUM(H11:H13)</f>
        <v>0</v>
      </c>
      <c r="I14" s="5">
        <f>H14*1.25</f>
        <v>0</v>
      </c>
      <c r="J14" s="74">
        <f>SUM(H14,H21,H28,H36,H45,H54,H57,H64,H73)</f>
        <v>0</v>
      </c>
    </row>
    <row r="15" spans="1:10" x14ac:dyDescent="0.25">
      <c r="A15" s="34"/>
      <c r="B15" s="45"/>
      <c r="C15" s="46"/>
      <c r="D15" s="47" t="s">
        <v>298</v>
      </c>
      <c r="E15" s="41"/>
      <c r="F15" s="43"/>
      <c r="G15" s="43"/>
      <c r="H15" s="44"/>
    </row>
    <row r="16" spans="1:10" ht="26.4" x14ac:dyDescent="0.25">
      <c r="B16" s="40" t="s">
        <v>18</v>
      </c>
      <c r="C16" s="41">
        <f>'[1]Comp CustosUnit EDIF SD Jan18'!$A$8636</f>
        <v>120140</v>
      </c>
      <c r="D16" s="42" t="s">
        <v>315</v>
      </c>
      <c r="E16" s="41" t="s">
        <v>28</v>
      </c>
      <c r="F16" s="43">
        <v>37.5</v>
      </c>
      <c r="G16" s="43"/>
      <c r="H16" s="44">
        <f t="shared" ref="H16" si="1">F16*G16</f>
        <v>0</v>
      </c>
    </row>
    <row r="17" spans="1:9" ht="16.5" customHeight="1" x14ac:dyDescent="0.25">
      <c r="B17" s="40" t="s">
        <v>18</v>
      </c>
      <c r="C17" s="41">
        <f>'[2]Comp CustosUnit EDIF SD Jan18'!$A$9048</f>
        <v>138061</v>
      </c>
      <c r="D17" s="42" t="s">
        <v>321</v>
      </c>
      <c r="E17" s="41" t="s">
        <v>28</v>
      </c>
      <c r="F17" s="43">
        <v>37.5</v>
      </c>
      <c r="G17" s="43"/>
      <c r="H17" s="44">
        <f t="shared" ref="H17:H18" si="2">F17*G17</f>
        <v>0</v>
      </c>
    </row>
    <row r="18" spans="1:9" ht="18" customHeight="1" x14ac:dyDescent="0.25">
      <c r="B18" s="40" t="s">
        <v>18</v>
      </c>
      <c r="C18" s="82">
        <f>'[2]Comp CustosUnit EDIF SD Jan18'!$A$9060</f>
        <v>138072</v>
      </c>
      <c r="D18" s="42" t="s">
        <v>322</v>
      </c>
      <c r="E18" s="83" t="s">
        <v>28</v>
      </c>
      <c r="F18" s="43">
        <v>37.5</v>
      </c>
      <c r="G18" s="43"/>
      <c r="H18" s="44">
        <f t="shared" si="2"/>
        <v>0</v>
      </c>
    </row>
    <row r="19" spans="1:9" ht="21" customHeight="1" x14ac:dyDescent="0.25">
      <c r="B19" s="40" t="s">
        <v>309</v>
      </c>
      <c r="C19" s="78">
        <v>79640</v>
      </c>
      <c r="D19" s="42" t="s">
        <v>314</v>
      </c>
      <c r="E19" s="41" t="s">
        <v>28</v>
      </c>
      <c r="F19" s="43">
        <v>145.83000000000001</v>
      </c>
      <c r="G19" s="43"/>
      <c r="H19" s="44">
        <f t="shared" ref="H19" si="3">F19*G19</f>
        <v>0</v>
      </c>
    </row>
    <row r="20" spans="1:9" ht="29.25" customHeight="1" x14ac:dyDescent="0.25">
      <c r="B20" s="40" t="s">
        <v>18</v>
      </c>
      <c r="C20" s="41">
        <f>'[2]Comp CustosUnit EDIF SD Jan18'!$A$9971</f>
        <v>170245</v>
      </c>
      <c r="D20" s="42" t="s">
        <v>323</v>
      </c>
      <c r="E20" s="75" t="s">
        <v>27</v>
      </c>
      <c r="F20" s="75">
        <v>1.62</v>
      </c>
      <c r="G20" s="75"/>
      <c r="H20" s="76">
        <f t="shared" ref="H20" si="4">F20*G20</f>
        <v>0</v>
      </c>
    </row>
    <row r="21" spans="1:9" s="5" customFormat="1" x14ac:dyDescent="0.25">
      <c r="B21" s="45"/>
      <c r="C21" s="65"/>
      <c r="D21" s="66"/>
      <c r="E21" s="67"/>
      <c r="F21" s="68"/>
      <c r="G21" s="69" t="s">
        <v>20</v>
      </c>
      <c r="H21" s="70">
        <f>SUM(H16:H20)</f>
        <v>0</v>
      </c>
      <c r="I21" s="5">
        <f>H21*1.25</f>
        <v>0</v>
      </c>
    </row>
    <row r="22" spans="1:9" x14ac:dyDescent="0.25">
      <c r="A22" s="34"/>
      <c r="B22" s="45"/>
      <c r="C22" s="46"/>
      <c r="D22" s="47" t="s">
        <v>299</v>
      </c>
      <c r="E22" s="41"/>
      <c r="F22" s="43"/>
      <c r="G22" s="43"/>
      <c r="H22" s="44"/>
    </row>
    <row r="23" spans="1:9" ht="17.25" customHeight="1" x14ac:dyDescent="0.25">
      <c r="B23" s="40" t="s">
        <v>18</v>
      </c>
      <c r="C23" s="41">
        <f>VLOOKUP($D23,ORÇ!$C$9:$M$914,11,0)</f>
        <v>60221</v>
      </c>
      <c r="D23" s="42" t="s">
        <v>224</v>
      </c>
      <c r="E23" s="41" t="str">
        <f>VLOOKUP($D23,ORÇ!$C$9:$M$914,6,0)</f>
        <v>M2</v>
      </c>
      <c r="F23" s="43">
        <v>130</v>
      </c>
      <c r="G23" s="43"/>
      <c r="H23" s="44">
        <f t="shared" ref="H23:H50" si="5">F23*G23</f>
        <v>0</v>
      </c>
    </row>
    <row r="24" spans="1:9" s="34" customFormat="1" ht="26.4" x14ac:dyDescent="0.25">
      <c r="A24" s="1"/>
      <c r="B24" s="40" t="s">
        <v>18</v>
      </c>
      <c r="C24" s="41">
        <f>VLOOKUP($D24,ORÇ!$C$9:$M$914,11,0)</f>
        <v>68003</v>
      </c>
      <c r="D24" s="42" t="s">
        <v>232</v>
      </c>
      <c r="E24" s="41" t="str">
        <f>VLOOKUP($D24,ORÇ!$C$9:$M$914,6,0)</f>
        <v>M2</v>
      </c>
      <c r="F24" s="43">
        <v>178.13</v>
      </c>
      <c r="G24" s="43"/>
      <c r="H24" s="44">
        <f t="shared" si="5"/>
        <v>0</v>
      </c>
    </row>
    <row r="25" spans="1:9" s="34" customFormat="1" ht="27.75" customHeight="1" x14ac:dyDescent="0.25">
      <c r="A25" s="1"/>
      <c r="B25" s="40" t="s">
        <v>18</v>
      </c>
      <c r="C25" s="41">
        <f>'[2]Comp CustosUnit EDIF SD Jan18'!$A$1329</f>
        <v>60116</v>
      </c>
      <c r="D25" s="42" t="s">
        <v>324</v>
      </c>
      <c r="E25" s="41" t="s">
        <v>28</v>
      </c>
      <c r="F25" s="43">
        <v>130</v>
      </c>
      <c r="G25" s="43"/>
      <c r="H25" s="44">
        <f t="shared" ref="H25:H26" si="6">F25*G25</f>
        <v>0</v>
      </c>
    </row>
    <row r="26" spans="1:9" s="34" customFormat="1" ht="28.5" customHeight="1" x14ac:dyDescent="0.25">
      <c r="A26" s="1"/>
      <c r="B26" s="40" t="s">
        <v>18</v>
      </c>
      <c r="C26" s="41">
        <f>'[2]Comp CustosUnit EDIF SD Jan18'!$A$1430</f>
        <v>60255</v>
      </c>
      <c r="D26" s="42" t="s">
        <v>325</v>
      </c>
      <c r="E26" s="41" t="s">
        <v>201</v>
      </c>
      <c r="F26" s="43">
        <v>8</v>
      </c>
      <c r="G26" s="43"/>
      <c r="H26" s="44">
        <f t="shared" si="6"/>
        <v>0</v>
      </c>
    </row>
    <row r="27" spans="1:9" ht="29.25" customHeight="1" x14ac:dyDescent="0.25">
      <c r="B27" s="40" t="s">
        <v>18</v>
      </c>
      <c r="C27" s="41">
        <f>'[2]Comp CustosUnit EDIF SD Jan18'!$A$1318</f>
        <v>60113</v>
      </c>
      <c r="D27" s="42" t="s">
        <v>308</v>
      </c>
      <c r="E27" s="41" t="s">
        <v>28</v>
      </c>
      <c r="F27" s="43">
        <v>16.2</v>
      </c>
      <c r="G27" s="43"/>
      <c r="H27" s="44">
        <f t="shared" si="5"/>
        <v>0</v>
      </c>
      <c r="I27" s="77"/>
    </row>
    <row r="28" spans="1:9" s="5" customFormat="1" ht="17.25" customHeight="1" x14ac:dyDescent="0.25">
      <c r="B28" s="45"/>
      <c r="C28" s="65"/>
      <c r="D28" s="66"/>
      <c r="E28" s="67"/>
      <c r="F28" s="68"/>
      <c r="G28" s="69" t="s">
        <v>20</v>
      </c>
      <c r="H28" s="70">
        <f>SUM(H23:H27)</f>
        <v>0</v>
      </c>
      <c r="I28" s="5">
        <f>H28*1.25</f>
        <v>0</v>
      </c>
    </row>
    <row r="29" spans="1:9" x14ac:dyDescent="0.25">
      <c r="A29" s="34"/>
      <c r="B29" s="45"/>
      <c r="C29" s="46"/>
      <c r="D29" s="47" t="s">
        <v>300</v>
      </c>
      <c r="E29" s="41"/>
      <c r="F29" s="43"/>
      <c r="G29" s="43"/>
      <c r="H29" s="44"/>
    </row>
    <row r="30" spans="1:9" ht="14.25" customHeight="1" x14ac:dyDescent="0.25">
      <c r="B30" s="40" t="s">
        <v>18</v>
      </c>
      <c r="C30" s="41">
        <f>VLOOKUP($D30,ORÇ!$C$9:$M$914,11,0)</f>
        <v>70113</v>
      </c>
      <c r="D30" s="42" t="s">
        <v>190</v>
      </c>
      <c r="E30" s="41" t="str">
        <f>VLOOKUP($D30,ORÇ!$C$9:$M$914,6,0)</f>
        <v>UNID</v>
      </c>
      <c r="F30" s="43">
        <v>2</v>
      </c>
      <c r="G30" s="43"/>
      <c r="H30" s="44">
        <f t="shared" si="5"/>
        <v>0</v>
      </c>
    </row>
    <row r="31" spans="1:9" s="34" customFormat="1" ht="19.5" customHeight="1" x14ac:dyDescent="0.25">
      <c r="A31" s="1"/>
      <c r="B31" s="40" t="s">
        <v>18</v>
      </c>
      <c r="C31" s="41">
        <f>VLOOKUP($D31,ORÇ!$C$9:$M$914,11,0)</f>
        <v>70150</v>
      </c>
      <c r="D31" s="42" t="s">
        <v>191</v>
      </c>
      <c r="E31" s="41" t="str">
        <f>VLOOKUP($D31,ORÇ!$C$9:$M$914,6,0)</f>
        <v>JG</v>
      </c>
      <c r="F31" s="43">
        <v>2</v>
      </c>
      <c r="G31" s="43"/>
      <c r="H31" s="44">
        <f t="shared" si="5"/>
        <v>0</v>
      </c>
    </row>
    <row r="32" spans="1:9" ht="39.6" x14ac:dyDescent="0.25">
      <c r="B32" s="40" t="s">
        <v>18</v>
      </c>
      <c r="C32" s="41">
        <f>VLOOKUP($D32,ORÇ!$C$9:$M$914,11,0)</f>
        <v>70202</v>
      </c>
      <c r="D32" s="42" t="s">
        <v>78</v>
      </c>
      <c r="E32" s="41" t="str">
        <f>VLOOKUP($D32,ORÇ!$C$9:$M$914,6,0)</f>
        <v>UNID</v>
      </c>
      <c r="F32" s="43">
        <v>2</v>
      </c>
      <c r="G32" s="43"/>
      <c r="H32" s="44">
        <f t="shared" si="5"/>
        <v>0</v>
      </c>
    </row>
    <row r="33" spans="1:9" x14ac:dyDescent="0.25">
      <c r="B33" s="40" t="s">
        <v>18</v>
      </c>
      <c r="C33" s="41">
        <f>VLOOKUP($D33,ORÇ!$C$9:$M$914,11,0)</f>
        <v>76001</v>
      </c>
      <c r="D33" s="42" t="s">
        <v>49</v>
      </c>
      <c r="E33" s="41" t="str">
        <f>VLOOKUP($D33,ORÇ!$C$9:$M$914,6,0)</f>
        <v>UNID</v>
      </c>
      <c r="F33" s="43">
        <v>1</v>
      </c>
      <c r="G33" s="43"/>
      <c r="H33" s="44">
        <f t="shared" si="5"/>
        <v>0</v>
      </c>
    </row>
    <row r="34" spans="1:9" s="34" customFormat="1" x14ac:dyDescent="0.25">
      <c r="A34" s="1"/>
      <c r="B34" s="40" t="s">
        <v>18</v>
      </c>
      <c r="C34" s="41">
        <f>VLOOKUP($D34,ORÇ!$C$9:$M$914,11,0)</f>
        <v>76002</v>
      </c>
      <c r="D34" s="42" t="s">
        <v>50</v>
      </c>
      <c r="E34" s="41" t="str">
        <f>VLOOKUP($D34,ORÇ!$C$9:$M$914,6,0)</f>
        <v>UNID</v>
      </c>
      <c r="F34" s="43">
        <f>SUMIF(ORÇ!C:C,D34,ORÇ!I:I)</f>
        <v>1</v>
      </c>
      <c r="G34" s="43"/>
      <c r="H34" s="44">
        <f t="shared" si="5"/>
        <v>0</v>
      </c>
    </row>
    <row r="35" spans="1:9" x14ac:dyDescent="0.25">
      <c r="B35" s="40" t="s">
        <v>18</v>
      </c>
      <c r="C35" s="41">
        <f>VLOOKUP($D35,ORÇ!$C$9:$M$914,11,0)</f>
        <v>80275</v>
      </c>
      <c r="D35" s="42" t="s">
        <v>91</v>
      </c>
      <c r="E35" s="41" t="str">
        <f>VLOOKUP($D35,ORÇ!$C$9:$M$914,6,0)</f>
        <v>M2</v>
      </c>
      <c r="F35" s="43">
        <v>4.2</v>
      </c>
      <c r="G35" s="43"/>
      <c r="H35" s="44">
        <f t="shared" si="5"/>
        <v>0</v>
      </c>
    </row>
    <row r="36" spans="1:9" s="5" customFormat="1" x14ac:dyDescent="0.25">
      <c r="B36" s="45"/>
      <c r="C36" s="65"/>
      <c r="D36" s="66"/>
      <c r="E36" s="67"/>
      <c r="F36" s="68"/>
      <c r="G36" s="69" t="s">
        <v>20</v>
      </c>
      <c r="H36" s="70">
        <f>SUM(H30:H35)</f>
        <v>0</v>
      </c>
      <c r="I36" s="5">
        <f>H36*1.25</f>
        <v>0</v>
      </c>
    </row>
    <row r="37" spans="1:9" x14ac:dyDescent="0.25">
      <c r="A37" s="34"/>
      <c r="B37" s="45"/>
      <c r="C37" s="46"/>
      <c r="D37" s="47" t="s">
        <v>301</v>
      </c>
      <c r="E37" s="41"/>
      <c r="F37" s="43"/>
      <c r="G37" s="43"/>
      <c r="H37" s="44"/>
    </row>
    <row r="38" spans="1:9" s="34" customFormat="1" x14ac:dyDescent="0.25">
      <c r="A38" s="1"/>
      <c r="B38" s="40" t="s">
        <v>18</v>
      </c>
      <c r="C38" s="41">
        <f>VLOOKUP($D38,ORÇ!$C$9:$M$914,11,0)</f>
        <v>90305</v>
      </c>
      <c r="D38" s="42" t="s">
        <v>285</v>
      </c>
      <c r="E38" s="41" t="str">
        <f>VLOOKUP($D38,ORÇ!$C$9:$M$914,6,0)</f>
        <v>M</v>
      </c>
      <c r="F38" s="43">
        <f>SUMIF(ORÇ!C:C,D38,ORÇ!I:I)</f>
        <v>50</v>
      </c>
      <c r="G38" s="43"/>
      <c r="H38" s="44">
        <f t="shared" si="5"/>
        <v>0</v>
      </c>
    </row>
    <row r="39" spans="1:9" x14ac:dyDescent="0.25">
      <c r="B39" s="40" t="s">
        <v>18</v>
      </c>
      <c r="C39" s="41">
        <f>VLOOKUP($D39,ORÇ!$C$9:$M$914,11,0)</f>
        <v>90306</v>
      </c>
      <c r="D39" s="42" t="s">
        <v>286</v>
      </c>
      <c r="E39" s="41" t="str">
        <f>VLOOKUP($D39,ORÇ!$C$9:$M$914,6,0)</f>
        <v>M</v>
      </c>
      <c r="F39" s="43">
        <f>SUMIF(ORÇ!C:C,D39,ORÇ!I:I)</f>
        <v>20</v>
      </c>
      <c r="G39" s="43"/>
      <c r="H39" s="44">
        <f t="shared" si="5"/>
        <v>0</v>
      </c>
    </row>
    <row r="40" spans="1:9" x14ac:dyDescent="0.25">
      <c r="B40" s="40" t="s">
        <v>18</v>
      </c>
      <c r="C40" s="41">
        <f>VLOOKUP($D40,ORÇ!$C$9:$M$914,11,0)</f>
        <v>95014</v>
      </c>
      <c r="D40" s="42" t="s">
        <v>282</v>
      </c>
      <c r="E40" s="41" t="str">
        <f>VLOOKUP($D40,ORÇ!$C$9:$M$914,6,0)</f>
        <v>M</v>
      </c>
      <c r="F40" s="43">
        <f>SUMIF(ORÇ!C:C,D40,ORÇ!I:I)</f>
        <v>70</v>
      </c>
      <c r="G40" s="43"/>
      <c r="H40" s="44">
        <f t="shared" si="5"/>
        <v>0</v>
      </c>
    </row>
    <row r="41" spans="1:9" s="34" customFormat="1" x14ac:dyDescent="0.25">
      <c r="A41" s="1"/>
      <c r="B41" s="40" t="s">
        <v>18</v>
      </c>
      <c r="C41" s="41">
        <f>VLOOKUP($D41,ORÇ!$C$9:$M$914,11,0)</f>
        <v>96211</v>
      </c>
      <c r="D41" s="42" t="s">
        <v>276</v>
      </c>
      <c r="E41" s="41" t="str">
        <f>VLOOKUP($D41,ORÇ!$C$9:$M$914,6,0)</f>
        <v>UNID</v>
      </c>
      <c r="F41" s="43">
        <v>20</v>
      </c>
      <c r="G41" s="43"/>
      <c r="H41" s="44">
        <f t="shared" si="5"/>
        <v>0</v>
      </c>
    </row>
    <row r="42" spans="1:9" x14ac:dyDescent="0.25">
      <c r="B42" s="40" t="s">
        <v>18</v>
      </c>
      <c r="C42" s="41">
        <f>VLOOKUP($D42,ORÇ!$C$9:$M$914,11,0)</f>
        <v>97211</v>
      </c>
      <c r="D42" s="42" t="s">
        <v>277</v>
      </c>
      <c r="E42" s="41" t="str">
        <f>VLOOKUP($D42,ORÇ!$C$9:$M$914,6,0)</f>
        <v>UNID</v>
      </c>
      <c r="F42" s="43">
        <v>20</v>
      </c>
      <c r="G42" s="43"/>
      <c r="H42" s="44">
        <f t="shared" si="5"/>
        <v>0</v>
      </c>
    </row>
    <row r="43" spans="1:9" ht="26.4" x14ac:dyDescent="0.25">
      <c r="B43" s="40" t="s">
        <v>18</v>
      </c>
      <c r="C43" s="41">
        <f>VLOOKUP($D43,ORÇ!$C$9:$M$914,11,0)</f>
        <v>98235</v>
      </c>
      <c r="D43" s="42" t="s">
        <v>278</v>
      </c>
      <c r="E43" s="41" t="str">
        <f>VLOOKUP($D43,ORÇ!$C$9:$M$914,6,0)</f>
        <v>UNID</v>
      </c>
      <c r="F43" s="43">
        <v>20</v>
      </c>
      <c r="G43" s="43"/>
      <c r="H43" s="44">
        <f t="shared" si="5"/>
        <v>0</v>
      </c>
    </row>
    <row r="44" spans="1:9" s="34" customFormat="1" x14ac:dyDescent="0.25">
      <c r="A44" s="1"/>
      <c r="B44" s="40" t="s">
        <v>18</v>
      </c>
      <c r="C44" s="41">
        <f>VLOOKUP($D44,ORÇ!$C$9:$M$914,11,0)</f>
        <v>98256</v>
      </c>
      <c r="D44" s="42" t="s">
        <v>280</v>
      </c>
      <c r="E44" s="41" t="str">
        <f>VLOOKUP($D44,ORÇ!$C$9:$M$914,6,0)</f>
        <v>UNID</v>
      </c>
      <c r="F44" s="43">
        <v>20</v>
      </c>
      <c r="G44" s="43"/>
      <c r="H44" s="44">
        <f t="shared" si="5"/>
        <v>0</v>
      </c>
    </row>
    <row r="45" spans="1:9" s="5" customFormat="1" x14ac:dyDescent="0.25">
      <c r="B45" s="45"/>
      <c r="C45" s="65"/>
      <c r="D45" s="66"/>
      <c r="E45" s="67"/>
      <c r="F45" s="68"/>
      <c r="G45" s="69" t="s">
        <v>20</v>
      </c>
      <c r="H45" s="70">
        <f>SUM(H38:H44)</f>
        <v>0</v>
      </c>
      <c r="I45" s="5">
        <f>H45*1.25</f>
        <v>0</v>
      </c>
    </row>
    <row r="46" spans="1:9" x14ac:dyDescent="0.25">
      <c r="A46" s="34"/>
      <c r="B46" s="45"/>
      <c r="C46" s="46"/>
      <c r="D46" s="47" t="s">
        <v>302</v>
      </c>
      <c r="E46" s="41"/>
      <c r="F46" s="43"/>
      <c r="G46" s="43"/>
      <c r="H46" s="44"/>
    </row>
    <row r="47" spans="1:9" x14ac:dyDescent="0.25">
      <c r="B47" s="40" t="s">
        <v>18</v>
      </c>
      <c r="C47" s="41">
        <f>VLOOKUP($D47,ORÇ!$C$9:$M$914,11,0)</f>
        <v>100261</v>
      </c>
      <c r="D47" s="42" t="s">
        <v>200</v>
      </c>
      <c r="E47" s="41" t="str">
        <f>VLOOKUP($D47,ORÇ!$C$9:$M$914,6,0)</f>
        <v>M</v>
      </c>
      <c r="F47" s="43">
        <f>SUMIF(ORÇ!C:C,D47,ORÇ!I:I)</f>
        <v>14.1</v>
      </c>
      <c r="G47" s="43"/>
      <c r="H47" s="44">
        <f t="shared" si="5"/>
        <v>0</v>
      </c>
    </row>
    <row r="48" spans="1:9" x14ac:dyDescent="0.25">
      <c r="B48" s="40" t="s">
        <v>18</v>
      </c>
      <c r="C48" s="41">
        <f>'[1]Comp CustosUnit EDIF SD Jan18'!$A$8026</f>
        <v>101357</v>
      </c>
      <c r="D48" s="42" t="s">
        <v>316</v>
      </c>
      <c r="E48" s="41" t="s">
        <v>4</v>
      </c>
      <c r="F48" s="43">
        <v>1</v>
      </c>
      <c r="G48" s="43"/>
      <c r="H48" s="44">
        <f t="shared" si="5"/>
        <v>0</v>
      </c>
    </row>
    <row r="49" spans="1:9" x14ac:dyDescent="0.25">
      <c r="B49" s="40" t="s">
        <v>18</v>
      </c>
      <c r="C49" s="41">
        <f>'[2]Comp CustosUnit EDIF SD Jan18'!$A$7998</f>
        <v>101351</v>
      </c>
      <c r="D49" s="42" t="s">
        <v>320</v>
      </c>
      <c r="E49" s="41" t="s">
        <v>4</v>
      </c>
      <c r="F49" s="43">
        <v>2</v>
      </c>
      <c r="G49" s="43"/>
      <c r="H49" s="44">
        <f t="shared" si="5"/>
        <v>0</v>
      </c>
    </row>
    <row r="50" spans="1:9" x14ac:dyDescent="0.25">
      <c r="B50" s="40" t="s">
        <v>18</v>
      </c>
      <c r="C50" s="41">
        <f>'[1]Comp CustosUnit EDIF SD Jan18'!$A$8182</f>
        <v>101442</v>
      </c>
      <c r="D50" s="42" t="s">
        <v>318</v>
      </c>
      <c r="E50" s="41" t="s">
        <v>4</v>
      </c>
      <c r="F50" s="43">
        <v>2</v>
      </c>
      <c r="G50" s="43"/>
      <c r="H50" s="44">
        <f t="shared" si="5"/>
        <v>0</v>
      </c>
    </row>
    <row r="51" spans="1:9" ht="12.75" customHeight="1" x14ac:dyDescent="0.25">
      <c r="B51" s="40" t="s">
        <v>18</v>
      </c>
      <c r="C51" s="41">
        <f>'[1]Comp CustosUnit EDIF SD Jan18'!$A$8083</f>
        <v>101408</v>
      </c>
      <c r="D51" s="42" t="s">
        <v>317</v>
      </c>
      <c r="E51" s="41" t="s">
        <v>4</v>
      </c>
      <c r="F51" s="43">
        <v>2</v>
      </c>
      <c r="G51" s="43"/>
      <c r="H51" s="44">
        <f>F51*G51</f>
        <v>0</v>
      </c>
    </row>
    <row r="52" spans="1:9" ht="12.75" customHeight="1" x14ac:dyDescent="0.25">
      <c r="B52" s="40" t="s">
        <v>18</v>
      </c>
      <c r="C52" s="41">
        <f>VLOOKUP($D52,ORÇ!$C$9:$M$914,11,0)</f>
        <v>100531</v>
      </c>
      <c r="D52" s="42" t="s">
        <v>202</v>
      </c>
      <c r="E52" s="41" t="str">
        <f>VLOOKUP($D52,ORÇ!$C$9:$M$914,6,0)</f>
        <v>UNID</v>
      </c>
      <c r="F52" s="43">
        <f>SUMIF(ORÇ!C:C,D52,ORÇ!I:I)</f>
        <v>1</v>
      </c>
      <c r="G52" s="43"/>
      <c r="H52" s="44">
        <f>F52*G52</f>
        <v>0</v>
      </c>
    </row>
    <row r="53" spans="1:9" ht="12.75" customHeight="1" x14ac:dyDescent="0.25">
      <c r="B53" s="40" t="s">
        <v>18</v>
      </c>
      <c r="C53" s="41">
        <f>'[1]Comp CustosUnit EDIF SD Jan18'!$A$8216</f>
        <v>101475</v>
      </c>
      <c r="D53" s="42" t="s">
        <v>319</v>
      </c>
      <c r="E53" s="41" t="s">
        <v>28</v>
      </c>
      <c r="F53" s="43">
        <v>2.52</v>
      </c>
      <c r="G53" s="43"/>
      <c r="H53" s="44">
        <f>F53*G53</f>
        <v>0</v>
      </c>
    </row>
    <row r="54" spans="1:9" s="5" customFormat="1" x14ac:dyDescent="0.25">
      <c r="B54" s="45"/>
      <c r="C54" s="65"/>
      <c r="D54" s="66"/>
      <c r="E54" s="67"/>
      <c r="F54" s="68"/>
      <c r="G54" s="69" t="s">
        <v>20</v>
      </c>
      <c r="H54" s="70">
        <f>SUM(H47:H53)</f>
        <v>0</v>
      </c>
      <c r="I54" s="5">
        <f>H54*1.25</f>
        <v>0</v>
      </c>
    </row>
    <row r="55" spans="1:9" x14ac:dyDescent="0.25">
      <c r="A55" s="34"/>
      <c r="B55" s="45"/>
      <c r="C55" s="46"/>
      <c r="D55" s="47" t="s">
        <v>303</v>
      </c>
      <c r="E55" s="41"/>
      <c r="F55" s="43"/>
      <c r="G55" s="43"/>
      <c r="H55" s="44"/>
    </row>
    <row r="56" spans="1:9" s="34" customFormat="1" x14ac:dyDescent="0.25">
      <c r="A56" s="1"/>
      <c r="B56" s="40" t="s">
        <v>18</v>
      </c>
      <c r="C56" s="41">
        <f>VLOOKUP($D56,ORÇ!$C$9:$M$914,11,0)</f>
        <v>140104</v>
      </c>
      <c r="D56" s="42" t="s">
        <v>95</v>
      </c>
      <c r="E56" s="41" t="str">
        <f>VLOOKUP($D56,ORÇ!$C$9:$M$914,6,0)</f>
        <v>M2</v>
      </c>
      <c r="F56" s="43">
        <v>0.5</v>
      </c>
      <c r="G56" s="43"/>
      <c r="H56" s="44">
        <f>F56*G56</f>
        <v>0</v>
      </c>
    </row>
    <row r="57" spans="1:9" s="5" customFormat="1" x14ac:dyDescent="0.25">
      <c r="B57" s="45"/>
      <c r="C57" s="65"/>
      <c r="D57" s="66"/>
      <c r="E57" s="67"/>
      <c r="F57" s="68"/>
      <c r="G57" s="69" t="s">
        <v>20</v>
      </c>
      <c r="H57" s="70">
        <f>SUM(H56)</f>
        <v>0</v>
      </c>
      <c r="I57" s="84">
        <f>H57*1.25</f>
        <v>0</v>
      </c>
    </row>
    <row r="58" spans="1:9" x14ac:dyDescent="0.25">
      <c r="A58" s="34"/>
      <c r="B58" s="45"/>
      <c r="C58" s="46"/>
      <c r="D58" s="47" t="s">
        <v>304</v>
      </c>
      <c r="E58" s="41"/>
      <c r="F58" s="43"/>
      <c r="G58" s="43"/>
      <c r="H58" s="44"/>
    </row>
    <row r="59" spans="1:9" s="34" customFormat="1" ht="26.4" x14ac:dyDescent="0.25">
      <c r="A59" s="1"/>
      <c r="B59" s="40" t="s">
        <v>18</v>
      </c>
      <c r="C59" s="41">
        <f>VLOOKUP($D59,ORÇ!$C$9:$M$914,11,0)</f>
        <v>150211</v>
      </c>
      <c r="D59" s="42" t="s">
        <v>80</v>
      </c>
      <c r="E59" s="41" t="str">
        <f>VLOOKUP($D59,ORÇ!$C$9:$M$914,6,0)</f>
        <v>M2</v>
      </c>
      <c r="F59" s="43">
        <v>6.24</v>
      </c>
      <c r="G59" s="43"/>
      <c r="H59" s="44">
        <f>F59*G59</f>
        <v>0</v>
      </c>
    </row>
    <row r="60" spans="1:9" x14ac:dyDescent="0.25">
      <c r="B60" s="40" t="s">
        <v>18</v>
      </c>
      <c r="C60" s="41">
        <f>VLOOKUP($D60,ORÇ!$C$9:$M$914,11,0)</f>
        <v>150310</v>
      </c>
      <c r="D60" s="42" t="s">
        <v>100</v>
      </c>
      <c r="E60" s="41" t="str">
        <f>VLOOKUP($D60,ORÇ!$C$9:$M$914,6,0)</f>
        <v>M2</v>
      </c>
      <c r="F60" s="43">
        <v>37.54</v>
      </c>
      <c r="G60" s="43"/>
      <c r="H60" s="44">
        <f>F60*G60</f>
        <v>0</v>
      </c>
    </row>
    <row r="61" spans="1:9" x14ac:dyDescent="0.25">
      <c r="B61" s="40" t="s">
        <v>18</v>
      </c>
      <c r="C61" s="41">
        <f>VLOOKUP($D61,ORÇ!$C$9:$M$914,11,0)</f>
        <v>158001</v>
      </c>
      <c r="D61" s="42" t="s">
        <v>34</v>
      </c>
      <c r="E61" s="41" t="str">
        <f>VLOOKUP($D61,ORÇ!$C$9:$M$914,6,0)</f>
        <v>M2</v>
      </c>
      <c r="F61" s="43">
        <f>SUMIF(ORÇ!C:C,D61,ORÇ!I:I)</f>
        <v>198.4</v>
      </c>
      <c r="G61" s="43"/>
      <c r="H61" s="44">
        <f>F61*G61</f>
        <v>0</v>
      </c>
    </row>
    <row r="62" spans="1:9" s="34" customFormat="1" ht="26.4" x14ac:dyDescent="0.25">
      <c r="A62" s="1"/>
      <c r="B62" s="40" t="s">
        <v>18</v>
      </c>
      <c r="C62" s="41">
        <f>VLOOKUP($D62,ORÇ!$C$9:$M$914,11,0)</f>
        <v>158005</v>
      </c>
      <c r="D62" s="42" t="s">
        <v>73</v>
      </c>
      <c r="E62" s="41" t="str">
        <f>VLOOKUP($D62,ORÇ!$C$9:$M$914,6,0)</f>
        <v>M2</v>
      </c>
      <c r="F62" s="43">
        <f>SUMIF(ORÇ!C:C,D62,ORÇ!I:I)</f>
        <v>658.94999999999993</v>
      </c>
      <c r="G62" s="43"/>
      <c r="H62" s="44">
        <f>F62*G62</f>
        <v>0</v>
      </c>
    </row>
    <row r="63" spans="1:9" x14ac:dyDescent="0.25">
      <c r="B63" s="40" t="s">
        <v>18</v>
      </c>
      <c r="C63" s="41">
        <f>VLOOKUP($D63,ORÇ!$C$9:$M$914,11,0)</f>
        <v>158034</v>
      </c>
      <c r="D63" s="42" t="s">
        <v>42</v>
      </c>
      <c r="E63" s="41" t="str">
        <f>VLOOKUP($D63,ORÇ!$C$9:$M$914,6,0)</f>
        <v>M2</v>
      </c>
      <c r="F63" s="43">
        <v>28.56</v>
      </c>
      <c r="G63" s="43"/>
      <c r="H63" s="44">
        <f>F63*G63</f>
        <v>0</v>
      </c>
    </row>
    <row r="64" spans="1:9" s="5" customFormat="1" x14ac:dyDescent="0.25">
      <c r="B64" s="45"/>
      <c r="C64" s="41"/>
      <c r="D64" s="66"/>
      <c r="E64" s="67"/>
      <c r="F64" s="68"/>
      <c r="G64" s="69" t="s">
        <v>20</v>
      </c>
      <c r="H64" s="70">
        <f>SUM(H59:H63)</f>
        <v>0</v>
      </c>
      <c r="I64" s="5">
        <f>H64*1.25</f>
        <v>0</v>
      </c>
    </row>
    <row r="65" spans="1:9" x14ac:dyDescent="0.25">
      <c r="A65" s="34"/>
      <c r="B65" s="45"/>
      <c r="C65" s="46"/>
      <c r="D65" s="47" t="s">
        <v>305</v>
      </c>
      <c r="E65" s="41"/>
      <c r="F65" s="43"/>
      <c r="G65" s="43"/>
      <c r="H65" s="44"/>
    </row>
    <row r="66" spans="1:9" x14ac:dyDescent="0.25">
      <c r="A66" s="34"/>
      <c r="B66" s="45"/>
      <c r="C66" s="46"/>
      <c r="D66" s="47"/>
      <c r="E66" s="41"/>
      <c r="F66" s="43"/>
      <c r="G66" s="43"/>
      <c r="H66" s="44"/>
    </row>
    <row r="67" spans="1:9" x14ac:dyDescent="0.25">
      <c r="A67" s="34"/>
      <c r="B67" s="40"/>
      <c r="C67" s="79"/>
      <c r="D67" s="73"/>
      <c r="E67" s="71"/>
      <c r="F67" s="43"/>
      <c r="G67" s="43"/>
      <c r="H67" s="44"/>
    </row>
    <row r="68" spans="1:9" ht="21.75" customHeight="1" x14ac:dyDescent="0.25">
      <c r="A68" s="34"/>
      <c r="B68" s="40" t="s">
        <v>18</v>
      </c>
      <c r="C68" s="79">
        <v>80306</v>
      </c>
      <c r="D68" s="73" t="s">
        <v>311</v>
      </c>
      <c r="E68" s="71" t="s">
        <v>28</v>
      </c>
      <c r="F68" s="43">
        <v>2.04</v>
      </c>
      <c r="G68" s="43"/>
      <c r="H68" s="44">
        <f>G68*F68</f>
        <v>0</v>
      </c>
    </row>
    <row r="69" spans="1:9" ht="30" customHeight="1" x14ac:dyDescent="0.25">
      <c r="A69" s="34"/>
      <c r="B69" s="40" t="s">
        <v>18</v>
      </c>
      <c r="C69" s="79">
        <f>'[2]Comp CustosUnit EDIF SD Jan18'!$A$6870</f>
        <v>100760</v>
      </c>
      <c r="D69" s="73" t="s">
        <v>310</v>
      </c>
      <c r="E69" s="81" t="s">
        <v>313</v>
      </c>
      <c r="F69" s="43">
        <v>1</v>
      </c>
      <c r="G69" s="73"/>
      <c r="H69" s="44">
        <f>G69*F69</f>
        <v>0</v>
      </c>
      <c r="I69" s="80"/>
    </row>
    <row r="70" spans="1:9" ht="30" customHeight="1" x14ac:dyDescent="0.25">
      <c r="A70" s="34"/>
      <c r="B70" s="40" t="s">
        <v>18</v>
      </c>
      <c r="C70" s="79">
        <v>100781</v>
      </c>
      <c r="D70" s="73" t="s">
        <v>312</v>
      </c>
      <c r="E70" s="81" t="s">
        <v>313</v>
      </c>
      <c r="F70" s="43">
        <v>1</v>
      </c>
      <c r="G70" s="73"/>
      <c r="H70" s="44">
        <f>G70*F70</f>
        <v>0</v>
      </c>
      <c r="I70" s="80"/>
    </row>
    <row r="71" spans="1:9" ht="19.5" customHeight="1" x14ac:dyDescent="0.25">
      <c r="B71" s="40" t="s">
        <v>18</v>
      </c>
      <c r="C71" s="41">
        <f>VLOOKUP($D71,ORÇ!$C$9:$M$914,11,0)</f>
        <v>170401</v>
      </c>
      <c r="D71" s="42" t="s">
        <v>25</v>
      </c>
      <c r="E71" s="41" t="str">
        <f>VLOOKUP($D71,ORÇ!$C$9:$M$914,6,0)</f>
        <v>M2</v>
      </c>
      <c r="F71" s="43">
        <v>248.41</v>
      </c>
      <c r="G71" s="43"/>
      <c r="H71" s="44">
        <f>G71*F71</f>
        <v>0</v>
      </c>
    </row>
    <row r="72" spans="1:9" ht="26.4" x14ac:dyDescent="0.25">
      <c r="B72" s="40" t="s">
        <v>18</v>
      </c>
      <c r="C72" s="72" t="s">
        <v>306</v>
      </c>
      <c r="D72" s="73" t="s">
        <v>32</v>
      </c>
      <c r="E72" s="71" t="s">
        <v>27</v>
      </c>
      <c r="F72" s="43">
        <v>3</v>
      </c>
      <c r="G72" s="43"/>
      <c r="H72" s="44">
        <f>G72*F72</f>
        <v>0</v>
      </c>
    </row>
    <row r="73" spans="1:9" s="5" customFormat="1" x14ac:dyDescent="0.25">
      <c r="B73" s="58"/>
      <c r="C73" s="59"/>
      <c r="D73" s="60"/>
      <c r="E73" s="61"/>
      <c r="F73" s="54"/>
      <c r="G73" s="62" t="s">
        <v>20</v>
      </c>
      <c r="H73" s="48">
        <f>SUM(H67:H71)</f>
        <v>0</v>
      </c>
      <c r="I73" s="5">
        <f>H73*1.25</f>
        <v>0</v>
      </c>
    </row>
    <row r="74" spans="1:9" s="5" customFormat="1" x14ac:dyDescent="0.25">
      <c r="B74" s="34"/>
      <c r="C74" s="49"/>
      <c r="D74" s="49"/>
      <c r="E74" s="50"/>
      <c r="F74" s="51"/>
      <c r="G74" s="52" t="s">
        <v>21</v>
      </c>
      <c r="H74" s="51">
        <f>SUM(H73,H64,H57,H54,H45,H36,H28,H21,H14)</f>
        <v>0</v>
      </c>
      <c r="I74" s="5">
        <f>SUM(I10:I73)</f>
        <v>0</v>
      </c>
    </row>
    <row r="75" spans="1:9" s="5" customFormat="1" x14ac:dyDescent="0.25">
      <c r="B75" s="34"/>
      <c r="C75" s="49"/>
      <c r="D75" s="49"/>
      <c r="E75" s="50"/>
      <c r="F75" s="51"/>
      <c r="G75" s="52" t="s">
        <v>24</v>
      </c>
      <c r="H75" s="51">
        <f>H74*0.25</f>
        <v>0</v>
      </c>
    </row>
    <row r="76" spans="1:9" s="5" customFormat="1" x14ac:dyDescent="0.25">
      <c r="B76" s="34"/>
      <c r="C76" s="49"/>
      <c r="D76" s="49"/>
      <c r="E76" s="50"/>
      <c r="F76" s="34"/>
      <c r="G76" s="53" t="s">
        <v>22</v>
      </c>
      <c r="H76" s="51">
        <f>SUM(H74:H75)</f>
        <v>0</v>
      </c>
    </row>
    <row r="79" spans="1:9" x14ac:dyDescent="0.25">
      <c r="B79" s="116"/>
      <c r="C79" s="116"/>
      <c r="D79" s="116"/>
      <c r="E79" s="116"/>
      <c r="F79" s="116"/>
      <c r="G79" s="116"/>
      <c r="H79" s="116"/>
    </row>
  </sheetData>
  <mergeCells count="2">
    <mergeCell ref="B79:H79"/>
    <mergeCell ref="D4:H4"/>
  </mergeCells>
  <printOptions horizontalCentered="1"/>
  <pageMargins left="0.43307086614173229" right="0.11811023622047245" top="0.11811023622047245" bottom="0.11811023622047245" header="0.31496062992125984" footer="0.31496062992125984"/>
  <pageSetup paperSize="9" scale="9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ORÇ</vt:lpstr>
      <vt:lpstr>Planilha</vt:lpstr>
      <vt:lpstr>ORÇ!Area_de_impressao</vt:lpstr>
      <vt:lpstr>Planilha!Area_de_impressao</vt:lpstr>
      <vt:lpstr>ORÇ!Titulos_de_impressao</vt:lpstr>
      <vt:lpstr>Planilha!Titulos_de_impressao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 do Windows</cp:lastModifiedBy>
  <cp:lastPrinted>2018-08-17T13:04:35Z</cp:lastPrinted>
  <dcterms:created xsi:type="dcterms:W3CDTF">2009-08-21T13:39:23Z</dcterms:created>
  <dcterms:modified xsi:type="dcterms:W3CDTF">2018-09-03T18:31:57Z</dcterms:modified>
</cp:coreProperties>
</file>