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omada de Preços 2019\TP XXX-XXXX - REFORMA CRAS CENTRO\CRAS -AV. BRASIL N1229\"/>
    </mc:Choice>
  </mc:AlternateContent>
  <bookViews>
    <workbookView xWindow="0" yWindow="0" windowWidth="19212" windowHeight="8652" tabRatio="343" activeTab="2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Cronograma!$A$37:$E$53</definedName>
    <definedName name="_xlnm.Print_Area" localSheetId="0">ORÇ!$B$1:$L$57</definedName>
    <definedName name="Excel_BuiltIn_Database">#REF!</definedName>
    <definedName name="Excel_BuiltIn_Database_2">#REF!</definedName>
    <definedName name="_xlnm.Print_Titles" localSheetId="0">ORÇ!$2:10</definedName>
  </definedNames>
  <calcPr calcId="162913"/>
</workbook>
</file>

<file path=xl/calcChain.xml><?xml version="1.0" encoding="utf-8"?>
<calcChain xmlns="http://schemas.openxmlformats.org/spreadsheetml/2006/main">
  <c r="G31" i="3" l="1"/>
  <c r="D31" i="3"/>
  <c r="C31" i="3"/>
  <c r="G23" i="3"/>
  <c r="F23" i="3" s="1"/>
  <c r="G20" i="3"/>
  <c r="F20" i="3" s="1"/>
  <c r="G17" i="3"/>
  <c r="E17" i="3"/>
  <c r="D17" i="3"/>
  <c r="G14" i="3"/>
  <c r="F14" i="3"/>
  <c r="G11" i="3"/>
  <c r="F11" i="3"/>
  <c r="E11" i="3"/>
  <c r="E26" i="3" s="1"/>
  <c r="G8" i="3"/>
  <c r="G28" i="3" s="1"/>
  <c r="D8" i="3"/>
  <c r="D26" i="3" s="1"/>
  <c r="C8" i="3"/>
  <c r="C26" i="3" s="1"/>
  <c r="F78" i="2"/>
  <c r="F79" i="2" s="1"/>
  <c r="A78" i="2"/>
  <c r="B77" i="2"/>
  <c r="F70" i="2"/>
  <c r="F69" i="2"/>
  <c r="A69" i="2"/>
  <c r="B68" i="2"/>
  <c r="F67" i="2"/>
  <c r="F66" i="2"/>
  <c r="A66" i="2"/>
  <c r="B65" i="2"/>
  <c r="F64" i="2"/>
  <c r="F63" i="2"/>
  <c r="A63" i="2"/>
  <c r="B62" i="2"/>
  <c r="F61" i="2"/>
  <c r="F60" i="2"/>
  <c r="A60" i="2"/>
  <c r="B59" i="2"/>
  <c r="F58" i="2"/>
  <c r="F57" i="2"/>
  <c r="A57" i="2"/>
  <c r="B56" i="2"/>
  <c r="F55" i="2"/>
  <c r="F54" i="2"/>
  <c r="A54" i="2"/>
  <c r="B53" i="2"/>
  <c r="F52" i="2"/>
  <c r="F51" i="2"/>
  <c r="A51" i="2"/>
  <c r="B50" i="2"/>
  <c r="F49" i="2"/>
  <c r="F48" i="2"/>
  <c r="A48" i="2"/>
  <c r="B47" i="2"/>
  <c r="F46" i="2"/>
  <c r="A45" i="2"/>
  <c r="B44" i="2"/>
  <c r="F42" i="2"/>
  <c r="F43" i="2" s="1"/>
  <c r="A42" i="2"/>
  <c r="B41" i="2"/>
  <c r="F39" i="2"/>
  <c r="F40" i="2" s="1"/>
  <c r="A39" i="2"/>
  <c r="B38" i="2"/>
  <c r="F36" i="2"/>
  <c r="F37" i="2" s="1"/>
  <c r="A36" i="2"/>
  <c r="B35" i="2"/>
  <c r="F33" i="2"/>
  <c r="F34" i="2" s="1"/>
  <c r="A33" i="2"/>
  <c r="B32" i="2"/>
  <c r="F30" i="2"/>
  <c r="F31" i="2" s="1"/>
  <c r="A30" i="2"/>
  <c r="B29" i="2"/>
  <c r="F27" i="2"/>
  <c r="F28" i="2" s="1"/>
  <c r="A27" i="2"/>
  <c r="B26" i="2"/>
  <c r="F25" i="2"/>
  <c r="A24" i="2"/>
  <c r="B23" i="2"/>
  <c r="F21" i="2"/>
  <c r="F22" i="2" s="1"/>
  <c r="A21" i="2"/>
  <c r="B20" i="2"/>
  <c r="F18" i="2"/>
  <c r="F19" i="2" s="1"/>
  <c r="A18" i="2"/>
  <c r="B17" i="2"/>
  <c r="F15" i="2"/>
  <c r="F16" i="2" s="1"/>
  <c r="A15" i="2"/>
  <c r="B14" i="2"/>
  <c r="F12" i="2"/>
  <c r="F13" i="2" s="1"/>
  <c r="A12" i="2"/>
  <c r="B11" i="2"/>
  <c r="F9" i="2"/>
  <c r="F10" i="2" s="1"/>
  <c r="A9" i="2"/>
  <c r="B8" i="2"/>
  <c r="L58" i="1"/>
  <c r="M54" i="1"/>
  <c r="L52" i="1"/>
  <c r="L50" i="1"/>
  <c r="L48" i="1"/>
  <c r="L46" i="1"/>
  <c r="L44" i="1"/>
  <c r="L42" i="1"/>
  <c r="L40" i="1"/>
  <c r="L38" i="1"/>
  <c r="L35" i="1"/>
  <c r="L34" i="1"/>
  <c r="L33" i="1"/>
  <c r="L32" i="1"/>
  <c r="L31" i="1"/>
  <c r="L30" i="1"/>
  <c r="L29" i="1"/>
  <c r="L28" i="1"/>
  <c r="L27" i="1"/>
  <c r="L26" i="1"/>
  <c r="L25" i="1"/>
  <c r="L24" i="1"/>
  <c r="L19" i="1"/>
  <c r="L17" i="1"/>
  <c r="L16" i="1"/>
  <c r="L15" i="1"/>
  <c r="L13" i="1"/>
  <c r="L11" i="1"/>
  <c r="L55" i="1" s="1"/>
  <c r="F72" i="2" l="1"/>
  <c r="L56" i="1"/>
  <c r="L57" i="1" s="1"/>
  <c r="E27" i="3"/>
  <c r="H11" i="3"/>
  <c r="H8" i="3"/>
  <c r="D27" i="3"/>
  <c r="H23" i="3"/>
  <c r="C27" i="3"/>
  <c r="F27" i="3"/>
  <c r="F26" i="3"/>
  <c r="H17" i="3"/>
  <c r="H14" i="3"/>
  <c r="H31" i="3"/>
  <c r="H20" i="3"/>
  <c r="H27" i="3" l="1"/>
  <c r="G27" i="3"/>
  <c r="F73" i="2"/>
  <c r="F74" i="2" s="1"/>
</calcChain>
</file>

<file path=xl/sharedStrings.xml><?xml version="1.0" encoding="utf-8"?>
<sst xmlns="http://schemas.openxmlformats.org/spreadsheetml/2006/main" count="209" uniqueCount="100">
  <si>
    <t>MEMÓRIA DE CÁLCULO</t>
  </si>
  <si>
    <t xml:space="preserve">Processo: </t>
  </si>
  <si>
    <t>Data-Base:JANEIRO/2018</t>
  </si>
  <si>
    <t>MEDIÇÃO:</t>
  </si>
  <si>
    <r>
      <t xml:space="preserve">OBRA: </t>
    </r>
    <r>
      <rPr>
        <sz val="12"/>
        <rFont val="Arial"/>
        <charset val="134"/>
      </rPr>
      <t xml:space="preserve"> AV BRASIL N1229</t>
    </r>
  </si>
  <si>
    <t>LOCAL:</t>
  </si>
  <si>
    <t>Ferraz de Vasconcelos</t>
  </si>
  <si>
    <r>
      <t>CÓDIGO:</t>
    </r>
    <r>
      <rPr>
        <sz val="12"/>
        <rFont val="Arial"/>
        <charset val="134"/>
      </rPr>
      <t>CRAS - CENTRO DE REFERENCIA E ASSITENCIA SOCIAL</t>
    </r>
  </si>
  <si>
    <t>-</t>
  </si>
  <si>
    <t>CÓDIGO</t>
  </si>
  <si>
    <t>DESCRIÇÃO DOS SERVIÇOS</t>
  </si>
  <si>
    <t>UNID</t>
  </si>
  <si>
    <t>QUANT</t>
  </si>
  <si>
    <t>PM.12 - PORTA LISA COMUM/ ENCABEÇADA - 82X210CM</t>
  </si>
  <si>
    <t>EDIF</t>
  </si>
  <si>
    <t>8 UNIDADES -COMPLETA  DOBRADIÇA E</t>
  </si>
  <si>
    <t>PM.14 - PORTA LISA COMUM/ ENCABEÇADA - 102X210CM</t>
  </si>
  <si>
    <t xml:space="preserve">1 UNIDADE </t>
  </si>
  <si>
    <t>VÁLVULA DE DESCARGA EXTERNA -</t>
  </si>
  <si>
    <t>2 UNIDADES</t>
  </si>
  <si>
    <t>LÂMPADA FLUORESCENTE - 40W</t>
  </si>
  <si>
    <t>CUSTO-EDIF</t>
  </si>
  <si>
    <t>10 UNIDADES</t>
  </si>
  <si>
    <t xml:space="preserve">EP.07 - GRADE DE PROTEÇÃO EM FERRO </t>
  </si>
  <si>
    <t>M2</t>
  </si>
  <si>
    <t>2,4X2,40=5,76M2</t>
  </si>
  <si>
    <t xml:space="preserve">COTAÇÃO </t>
  </si>
  <si>
    <t xml:space="preserve">SERVIÇOS DE SERRALHERIA /COM MATERIAL </t>
  </si>
  <si>
    <t>VERBA</t>
  </si>
  <si>
    <t>SOLDAS DE BARRAS P/TRAVAMENTO GRADE DO FORRO COZINHA + REPARO PORTÃO</t>
  </si>
  <si>
    <t xml:space="preserve">TROCA DO TRILHO DO PORTÃO </t>
  </si>
  <si>
    <t>TUBO DE PVC RÍGIDO, PONTA E BOLSA (LINHA ESGOTO) - 100MM (4")</t>
  </si>
  <si>
    <t>M</t>
  </si>
  <si>
    <t>30 M</t>
  </si>
  <si>
    <t>CAIXA DE LIGAÇÃO OU INSPEÇÃO - ESCAVAÇÃO E APILOAMENTO</t>
  </si>
  <si>
    <t>M3</t>
  </si>
  <si>
    <t>0,60X0,60X0,60=0,22M3</t>
  </si>
  <si>
    <t>CAIXA DE LIGAÇÃO OU INSPEÇÃO - LASTRO DE CONCRETO (FUNDO)</t>
  </si>
  <si>
    <t>0,60*0,10=0,06M3</t>
  </si>
  <si>
    <t>CAIXA DE LIGAÇÃO OU INSPEÇÃO - ALVENARIA DE 1/2 TIJOLO, REVESTIDA</t>
  </si>
  <si>
    <t>0,60X0,60=0,36M2</t>
  </si>
  <si>
    <t>CAIXA DE LIGAÇÃO OU INSPEÇÃO - TAMPA DE CONCRETO</t>
  </si>
  <si>
    <t>1,00X1,00M=1,0M2</t>
  </si>
  <si>
    <t>BLOCOS VAZADOS DE CONCRETO ESTRUTURAL - 14CM - 8MPA</t>
  </si>
  <si>
    <t>2X2=4M2</t>
  </si>
  <si>
    <t xml:space="preserve">Kit Concertina 10m -315mm Haster + Alicate Para Instalação </t>
  </si>
  <si>
    <t>LAJE MISTA TRELIÇADA H-8CM COM CAPEAMENTO 4CM (12CM)</t>
  </si>
  <si>
    <t>39,25M2+ BEIRAL 1,0*3,5= 42,75</t>
  </si>
  <si>
    <t>CHAPISCO COMUM - ARGAMASSA DE CIMENTO E AREIA 1:3</t>
  </si>
  <si>
    <t>EMBOÇO INTERNO - ARGAMASSA MISTA DE CIMENTO, CAL E AREIA 1:4/12</t>
  </si>
  <si>
    <t>REBOCO INTERNO - ARGAMASSA PRÉ-FABRICADA</t>
  </si>
  <si>
    <t>TINTA ACRÍLICA - REPINTURA DE ALVENARIA E CONCRETO COM RETOQUE DE MASSA</t>
  </si>
  <si>
    <t>1735M2</t>
  </si>
  <si>
    <t>ESMALTE SINTÉTICO - REPINTURA DE ESQUADRIAS DE MADEIRA</t>
  </si>
  <si>
    <t>25,20+33,60=58,80</t>
  </si>
  <si>
    <t>ESMALTE SINTÉTICO - REPINTURA DE ESQUADRIAS METÁLICAS</t>
  </si>
  <si>
    <t>LIMPEZA GERAL DA OBRA</t>
  </si>
  <si>
    <t>431,17 = 432,00</t>
  </si>
  <si>
    <t xml:space="preserve"> VICENTE NUNES DA EIRA ENG. CIVIL CREA : 5060580945SP</t>
  </si>
  <si>
    <t>SUB-TOTAL</t>
  </si>
  <si>
    <t>BDI 25%</t>
  </si>
  <si>
    <t xml:space="preserve">ITEM DE MAIOR RELEVÂNCIA </t>
  </si>
  <si>
    <t>TOTAL</t>
  </si>
  <si>
    <t xml:space="preserve">CRITÉRIO POR MEDIÇÃO ----    LATITUDE :23°32' 19.24"S     ,   LONGITUDE :46° 21' 52.57" O </t>
  </si>
  <si>
    <t>PREFEITURA MUNICIPAL DE FERRAZ DE VASCONCELOS</t>
  </si>
  <si>
    <t xml:space="preserve">SECRETARIA DE OBRAS </t>
  </si>
  <si>
    <t>PLANILHA ORÇAMENTÁRIA DA EXECUÇÃO DOS SERVIÇOS DE REFORMA CRAS - CENTRO DE REFERENCIA E ASSITENCIA SOCIAL-AV BRASIL N 1229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</si>
  <si>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</si>
  <si>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</si>
  <si>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</si>
  <si>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</si>
  <si>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</si>
  <si>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</si>
  <si>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</si>
  <si>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</si>
  <si>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</si>
  <si>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</si>
  <si>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Obs: planilhas elaboradas em conformidade com o projeto apresentado pelo planejamento</t>
  </si>
  <si>
    <t xml:space="preserve"> ,não foram apresentados levantamentos topog., cotas e projetos complementares (eletr.,hidr.,A.Plv.,esgoto)</t>
  </si>
  <si>
    <t>SECRETARIA MUNICIPAL DE OBRAS</t>
  </si>
  <si>
    <t>CRONOGRAMA DA EXEC. DE REFROMA -CRAS - CENTRO DE REF. E ASSITENCIA SOCIAL- AV. BRASIL N 1229</t>
  </si>
  <si>
    <t xml:space="preserve">VALOR </t>
  </si>
  <si>
    <t>total %</t>
  </si>
  <si>
    <t>1ºMÊS</t>
  </si>
  <si>
    <t>2ºMÊS</t>
  </si>
  <si>
    <t>3ºMÊS</t>
  </si>
  <si>
    <t>4ºMÊS</t>
  </si>
  <si>
    <t>C/BDI</t>
  </si>
  <si>
    <t>p/serviço</t>
  </si>
  <si>
    <t>ALVENARIA</t>
  </si>
  <si>
    <t>PINTURAS</t>
  </si>
  <si>
    <t>PORTAS</t>
  </si>
  <si>
    <t>SERRALHERIA/ELETR.</t>
  </si>
  <si>
    <t xml:space="preserve">HIDRÁULICA </t>
  </si>
  <si>
    <t>LIMPEZA DE OBRA</t>
  </si>
  <si>
    <t xml:space="preserve">TOTAL % por mês </t>
  </si>
  <si>
    <t>ITEM DE MAIOR RELEVÂNCIA</t>
  </si>
  <si>
    <t xml:space="preserve">ALVENARIA </t>
  </si>
  <si>
    <t xml:space="preserve">Obs: planilhas elaboradas em conformidade com o projeto apresentado pelo planejamento  </t>
  </si>
  <si>
    <t xml:space="preserve"> de 14/09/16 ,não foram apresentados levantamentos topog., cotas e projetos complementares (eletr.,hidr.,A.Plv.,esgoto)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</si>
</sst>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yy"/>
    <numFmt numFmtId="165" formatCode="00\.00\.000"/>
    <numFmt numFmtId="166" formatCode="0.00_ "/>
    <numFmt numFmtId="167" formatCode="00\.00\.00"/>
    <numFmt numFmtId="168" formatCode="#,##0.00_ "/>
    <numFmt numFmtId="171" formatCode="_(* #,##0.00_);_(* \(#,##0.00\);_(* \-??_);_(@_)"/>
  </numFmts>
  <fonts count="20">
    <font>
      <sz val="10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i/>
      <sz val="9"/>
      <name val="Arial"/>
      <charset val="134"/>
    </font>
    <font>
      <b/>
      <sz val="9"/>
      <color rgb="FFFF0000"/>
      <name val="Arial"/>
      <charset val="134"/>
    </font>
    <font>
      <sz val="9"/>
      <name val="Arial"/>
      <charset val="134"/>
    </font>
    <font>
      <b/>
      <sz val="6"/>
      <name val="Arial"/>
      <charset val="134"/>
    </font>
    <font>
      <b/>
      <i/>
      <sz val="8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6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12"/>
      <color indexed="1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26"/>
      </patternFill>
    </fill>
  </fills>
  <borders count="6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rgb="FF000000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8" fillId="0" borderId="64" applyNumberFormat="0" applyFill="0" applyAlignment="0" applyProtection="0"/>
    <xf numFmtId="171" fontId="19" fillId="0" borderId="0" applyFill="0" applyBorder="0" applyAlignment="0" applyProtection="0"/>
  </cellStyleXfs>
  <cellXfs count="2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171" fontId="5" fillId="0" borderId="8" xfId="2" applyFont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171" fontId="5" fillId="0" borderId="8" xfId="2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4" fontId="6" fillId="3" borderId="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" fontId="2" fillId="0" borderId="16" xfId="0" applyNumberFormat="1" applyFont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  <xf numFmtId="4" fontId="2" fillId="0" borderId="19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5" fillId="0" borderId="22" xfId="0" applyNumberFormat="1" applyFont="1" applyBorder="1"/>
    <xf numFmtId="171" fontId="5" fillId="0" borderId="17" xfId="2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171" fontId="5" fillId="3" borderId="8" xfId="2" applyFont="1" applyFill="1" applyBorder="1" applyAlignment="1">
      <alignment horizontal="center" vertical="center"/>
    </xf>
    <xf numFmtId="171" fontId="5" fillId="0" borderId="19" xfId="2" applyFont="1" applyFill="1" applyBorder="1" applyAlignment="1">
      <alignment horizontal="center" vertical="center"/>
    </xf>
    <xf numFmtId="171" fontId="5" fillId="0" borderId="8" xfId="2" applyFont="1" applyFill="1" applyBorder="1" applyAlignment="1">
      <alignment horizontal="center" vertical="center"/>
    </xf>
    <xf numFmtId="171" fontId="5" fillId="3" borderId="19" xfId="2" applyFont="1" applyFill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168" fontId="2" fillId="0" borderId="16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171" fontId="9" fillId="2" borderId="4" xfId="2" applyNumberFormat="1" applyFont="1" applyFill="1" applyBorder="1" applyAlignment="1">
      <alignment horizontal="center" vertical="center"/>
    </xf>
    <xf numFmtId="168" fontId="8" fillId="2" borderId="4" xfId="0" applyNumberFormat="1" applyFont="1" applyFill="1" applyBorder="1" applyAlignment="1">
      <alignment horizontal="center" vertical="center"/>
    </xf>
    <xf numFmtId="168" fontId="8" fillId="2" borderId="16" xfId="0" applyNumberFormat="1" applyFont="1" applyFill="1" applyBorder="1" applyAlignment="1">
      <alignment horizontal="center" vertical="center"/>
    </xf>
    <xf numFmtId="171" fontId="10" fillId="0" borderId="8" xfId="2" applyFont="1" applyFill="1" applyBorder="1" applyAlignment="1">
      <alignment horizontal="center" vertical="center"/>
    </xf>
    <xf numFmtId="171" fontId="10" fillId="0" borderId="19" xfId="2" applyFont="1" applyFill="1" applyBorder="1" applyAlignment="1">
      <alignment horizontal="center" vertical="center"/>
    </xf>
    <xf numFmtId="4" fontId="6" fillId="0" borderId="19" xfId="0" applyNumberFormat="1" applyFont="1" applyFill="1" applyBorder="1" applyAlignment="1">
      <alignment horizontal="center" vertical="center"/>
    </xf>
    <xf numFmtId="0" fontId="10" fillId="0" borderId="22" xfId="0" applyNumberFormat="1" applyFont="1" applyBorder="1"/>
    <xf numFmtId="4" fontId="6" fillId="0" borderId="20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7" fontId="0" fillId="0" borderId="34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4" fontId="0" fillId="0" borderId="35" xfId="2" applyNumberFormat="1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167" fontId="0" fillId="0" borderId="34" xfId="0" applyNumberFormat="1" applyFon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67" fontId="0" fillId="4" borderId="34" xfId="0" applyNumberFormat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2" fontId="0" fillId="4" borderId="36" xfId="0" applyNumberFormat="1" applyFill="1" applyBorder="1" applyAlignment="1">
      <alignment horizontal="center" vertical="center"/>
    </xf>
    <xf numFmtId="4" fontId="0" fillId="4" borderId="35" xfId="2" applyNumberFormat="1" applyFont="1" applyFill="1" applyBorder="1" applyAlignment="1" applyProtection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4" fontId="1" fillId="4" borderId="7" xfId="0" applyNumberFormat="1" applyFont="1" applyFill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6" xfId="0" applyNumberForma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center" vertical="center"/>
    </xf>
    <xf numFmtId="0" fontId="0" fillId="4" borderId="0" xfId="0" applyFont="1" applyFill="1" applyAlignment="1">
      <alignment vertical="center"/>
    </xf>
    <xf numFmtId="4" fontId="0" fillId="4" borderId="16" xfId="0" applyNumberFormat="1" applyFill="1" applyBorder="1" applyAlignment="1">
      <alignment horizontal="center" vertical="center"/>
    </xf>
    <xf numFmtId="4" fontId="1" fillId="4" borderId="7" xfId="0" applyNumberFormat="1" applyFont="1" applyFill="1" applyBorder="1" applyAlignment="1">
      <alignment horizontal="right" vertical="center"/>
    </xf>
    <xf numFmtId="4" fontId="1" fillId="4" borderId="16" xfId="0" applyNumberFormat="1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71" fontId="19" fillId="0" borderId="16" xfId="2" applyBorder="1" applyAlignment="1">
      <alignment horizontal="center" vertical="center"/>
    </xf>
    <xf numFmtId="4" fontId="1" fillId="0" borderId="40" xfId="0" applyNumberFormat="1" applyFont="1" applyBorder="1" applyAlignment="1">
      <alignment horizontal="right" vertical="center"/>
    </xf>
    <xf numFmtId="4" fontId="1" fillId="0" borderId="4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0" fontId="13" fillId="0" borderId="45" xfId="0" applyFont="1" applyBorder="1" applyAlignment="1" applyProtection="1">
      <alignment horizontal="center" vertical="center"/>
    </xf>
    <xf numFmtId="167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left" vertical="center"/>
    </xf>
    <xf numFmtId="167" fontId="12" fillId="0" borderId="46" xfId="0" applyNumberFormat="1" applyFont="1" applyBorder="1" applyAlignment="1">
      <alignment horizontal="left" vertical="center"/>
    </xf>
    <xf numFmtId="2" fontId="12" fillId="0" borderId="43" xfId="0" applyNumberFormat="1" applyFont="1" applyBorder="1" applyAlignment="1">
      <alignment horizontal="left" vertical="center"/>
    </xf>
    <xf numFmtId="167" fontId="12" fillId="0" borderId="47" xfId="0" applyNumberFormat="1" applyFont="1" applyBorder="1" applyAlignment="1">
      <alignment horizontal="left" vertical="center"/>
    </xf>
    <xf numFmtId="165" fontId="13" fillId="0" borderId="45" xfId="0" applyNumberFormat="1" applyFont="1" applyBorder="1" applyAlignment="1">
      <alignment horizontal="left" vertical="center"/>
    </xf>
    <xf numFmtId="165" fontId="12" fillId="0" borderId="45" xfId="0" applyNumberFormat="1" applyFont="1" applyBorder="1" applyAlignment="1">
      <alignment horizontal="left" vertical="center"/>
    </xf>
    <xf numFmtId="167" fontId="13" fillId="0" borderId="48" xfId="0" applyNumberFormat="1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167" fontId="0" fillId="0" borderId="51" xfId="0" applyNumberFormat="1" applyFont="1" applyBorder="1" applyAlignment="1">
      <alignment horizontal="center" vertical="center"/>
    </xf>
    <xf numFmtId="167" fontId="0" fillId="4" borderId="51" xfId="0" applyNumberFormat="1" applyFont="1" applyFill="1" applyBorder="1" applyAlignment="1">
      <alignment horizontal="center" vertical="center"/>
    </xf>
    <xf numFmtId="167" fontId="0" fillId="0" borderId="52" xfId="0" applyNumberFormat="1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2" fillId="5" borderId="0" xfId="0" applyNumberFormat="1" applyFont="1" applyFill="1" applyBorder="1" applyAlignment="1">
      <alignment horizontal="right" vertical="center"/>
    </xf>
    <xf numFmtId="0" fontId="12" fillId="0" borderId="43" xfId="0" applyFont="1" applyBorder="1" applyAlignment="1">
      <alignment horizontal="left" vertical="center"/>
    </xf>
    <xf numFmtId="0" fontId="12" fillId="0" borderId="43" xfId="0" applyFont="1" applyBorder="1" applyAlignment="1">
      <alignment horizontal="right" vertical="center"/>
    </xf>
    <xf numFmtId="0" fontId="12" fillId="0" borderId="45" xfId="0" applyFont="1" applyBorder="1" applyAlignment="1">
      <alignment horizontal="right" vertical="center"/>
    </xf>
    <xf numFmtId="2" fontId="0" fillId="0" borderId="57" xfId="0" applyNumberFormat="1" applyBorder="1" applyAlignment="1">
      <alignment horizontal="center" vertical="center"/>
    </xf>
    <xf numFmtId="2" fontId="0" fillId="4" borderId="57" xfId="0" applyNumberFormat="1" applyFill="1" applyBorder="1" applyAlignment="1">
      <alignment horizontal="center" vertical="center"/>
    </xf>
    <xf numFmtId="2" fontId="0" fillId="0" borderId="59" xfId="0" applyNumberFormat="1" applyBorder="1" applyAlignment="1">
      <alignment horizontal="center" vertical="center"/>
    </xf>
    <xf numFmtId="49" fontId="12" fillId="0" borderId="0" xfId="0" applyNumberFormat="1" applyFont="1" applyFill="1" applyAlignment="1" applyProtection="1">
      <alignment horizontal="center" vertical="center"/>
    </xf>
    <xf numFmtId="0" fontId="14" fillId="0" borderId="0" xfId="0" applyFont="1" applyFill="1" applyAlignment="1">
      <alignment vertical="center"/>
    </xf>
    <xf numFmtId="171" fontId="19" fillId="0" borderId="0" xfId="2" applyFill="1" applyAlignment="1">
      <alignment vertical="center"/>
    </xf>
    <xf numFmtId="0" fontId="0" fillId="0" borderId="0" xfId="0" applyFont="1" applyFill="1" applyAlignment="1">
      <alignment vertical="center"/>
    </xf>
    <xf numFmtId="171" fontId="19" fillId="0" borderId="0" xfId="2" applyFill="1" applyAlignment="1">
      <alignment vertical="center"/>
    </xf>
    <xf numFmtId="171" fontId="19" fillId="4" borderId="0" xfId="2" applyFill="1" applyAlignment="1">
      <alignment vertical="center"/>
    </xf>
    <xf numFmtId="171" fontId="19" fillId="0" borderId="0" xfId="2" applyAlignment="1">
      <alignment vertical="center"/>
    </xf>
    <xf numFmtId="168" fontId="0" fillId="0" borderId="63" xfId="2" applyNumberFormat="1" applyFont="1" applyFill="1" applyBorder="1" applyAlignment="1" applyProtection="1">
      <alignment horizontal="center" vertical="center"/>
    </xf>
    <xf numFmtId="171" fontId="0" fillId="0" borderId="0" xfId="0" applyNumberFormat="1" applyFont="1" applyAlignment="1">
      <alignment vertical="center"/>
    </xf>
    <xf numFmtId="171" fontId="1" fillId="0" borderId="0" xfId="2" applyFont="1" applyAlignment="1">
      <alignment vertical="center"/>
    </xf>
    <xf numFmtId="167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0" fontId="15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/>
    </xf>
    <xf numFmtId="0" fontId="11" fillId="0" borderId="55" xfId="0" applyFont="1" applyBorder="1" applyAlignment="1">
      <alignment horizontal="left"/>
    </xf>
    <xf numFmtId="0" fontId="12" fillId="0" borderId="44" xfId="0" applyFont="1" applyBorder="1" applyAlignment="1">
      <alignment horizontal="center" vertical="center"/>
    </xf>
    <xf numFmtId="0" fontId="12" fillId="0" borderId="44" xfId="0" applyFont="1" applyBorder="1" applyAlignment="1">
      <alignment horizontal="left" vertical="center"/>
    </xf>
    <xf numFmtId="164" fontId="12" fillId="5" borderId="56" xfId="0" applyNumberFormat="1" applyFont="1" applyFill="1" applyBorder="1" applyAlignment="1">
      <alignment horizontal="left" vertical="center"/>
    </xf>
    <xf numFmtId="0" fontId="13" fillId="0" borderId="43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164" fontId="13" fillId="0" borderId="45" xfId="0" applyNumberFormat="1" applyFont="1" applyBorder="1" applyAlignment="1">
      <alignment horizontal="center" vertical="center"/>
    </xf>
    <xf numFmtId="164" fontId="13" fillId="0" borderId="61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left" vertical="center"/>
    </xf>
    <xf numFmtId="2" fontId="1" fillId="0" borderId="33" xfId="0" applyNumberFormat="1" applyFont="1" applyBorder="1" applyAlignment="1">
      <alignment horizontal="left" vertical="center"/>
    </xf>
    <xf numFmtId="2" fontId="1" fillId="0" borderId="39" xfId="0" applyNumberFormat="1" applyFont="1" applyBorder="1" applyAlignment="1">
      <alignment horizontal="left" vertical="center"/>
    </xf>
    <xf numFmtId="2" fontId="0" fillId="0" borderId="32" xfId="0" applyNumberFormat="1" applyBorder="1" applyAlignment="1">
      <alignment horizontal="left" vertical="center"/>
    </xf>
    <xf numFmtId="2" fontId="0" fillId="0" borderId="33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2" fontId="0" fillId="0" borderId="32" xfId="0" applyNumberFormat="1" applyFont="1" applyBorder="1" applyAlignment="1">
      <alignment horizontal="left" vertical="center"/>
    </xf>
    <xf numFmtId="2" fontId="0" fillId="0" borderId="33" xfId="0" applyNumberFormat="1" applyFont="1" applyBorder="1" applyAlignment="1">
      <alignment horizontal="left" vertical="center"/>
    </xf>
    <xf numFmtId="2" fontId="0" fillId="0" borderId="39" xfId="0" applyNumberFormat="1" applyFont="1" applyBorder="1" applyAlignment="1">
      <alignment horizontal="left" vertical="center"/>
    </xf>
    <xf numFmtId="2" fontId="1" fillId="4" borderId="32" xfId="0" applyNumberFormat="1" applyFont="1" applyFill="1" applyBorder="1" applyAlignment="1">
      <alignment horizontal="left" vertical="center"/>
    </xf>
    <xf numFmtId="2" fontId="1" fillId="4" borderId="33" xfId="0" applyNumberFormat="1" applyFont="1" applyFill="1" applyBorder="1" applyAlignment="1">
      <alignment horizontal="left" vertical="center"/>
    </xf>
    <xf numFmtId="2" fontId="1" fillId="4" borderId="39" xfId="0" applyNumberFormat="1" applyFont="1" applyFill="1" applyBorder="1" applyAlignment="1">
      <alignment horizontal="left" vertical="center"/>
    </xf>
    <xf numFmtId="2" fontId="0" fillId="4" borderId="32" xfId="0" applyNumberFormat="1" applyFill="1" applyBorder="1" applyAlignment="1">
      <alignment horizontal="left" vertical="center"/>
    </xf>
    <xf numFmtId="2" fontId="0" fillId="4" borderId="33" xfId="0" applyNumberFormat="1" applyFill="1" applyBorder="1" applyAlignment="1">
      <alignment horizontal="left" vertical="center"/>
    </xf>
    <xf numFmtId="2" fontId="0" fillId="4" borderId="39" xfId="0" applyNumberFormat="1" applyFill="1" applyBorder="1" applyAlignment="1">
      <alignment horizontal="left" vertical="center"/>
    </xf>
    <xf numFmtId="2" fontId="0" fillId="0" borderId="53" xfId="0" applyNumberFormat="1" applyBorder="1" applyAlignment="1">
      <alignment horizontal="left" vertical="center"/>
    </xf>
    <xf numFmtId="2" fontId="0" fillId="0" borderId="54" xfId="0" applyNumberFormat="1" applyBorder="1" applyAlignment="1">
      <alignment horizontal="left" vertical="center"/>
    </xf>
    <xf numFmtId="2" fontId="0" fillId="0" borderId="58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6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left" vertical="center"/>
    </xf>
    <xf numFmtId="167" fontId="16" fillId="0" borderId="49" xfId="0" applyNumberFormat="1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167" fontId="11" fillId="0" borderId="42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left" vertical="center"/>
    </xf>
    <xf numFmtId="2" fontId="0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2" fontId="7" fillId="0" borderId="8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0" borderId="10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4</xdr:row>
      <xdr:rowOff>0</xdr:rowOff>
    </xdr:to>
    <xdr:pic>
      <xdr:nvPicPr>
        <xdr:cNvPr id="1604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8600" y="209550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38100</xdr:rowOff>
    </xdr:from>
    <xdr:to>
      <xdr:col>0</xdr:col>
      <xdr:colOff>695325</xdr:colOff>
      <xdr:row>5</xdr:row>
      <xdr:rowOff>142875</xdr:rowOff>
    </xdr:to>
    <xdr:pic>
      <xdr:nvPicPr>
        <xdr:cNvPr id="7250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" y="419100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27940</xdr:rowOff>
    </xdr:from>
    <xdr:to>
      <xdr:col>1</xdr:col>
      <xdr:colOff>257175</xdr:colOff>
      <xdr:row>3</xdr:row>
      <xdr:rowOff>65405</xdr:rowOff>
    </xdr:to>
    <xdr:pic>
      <xdr:nvPicPr>
        <xdr:cNvPr id="2" name="Imagem 1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7625" y="180340"/>
          <a:ext cx="819150" cy="570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61"/>
  <sheetViews>
    <sheetView showGridLines="0" showZeros="0" workbookViewId="0">
      <selection activeCell="B7" sqref="B7"/>
    </sheetView>
  </sheetViews>
  <sheetFormatPr defaultColWidth="11.44140625" defaultRowHeight="13.2"/>
  <cols>
    <col min="1" max="1" width="0.33203125" style="2" customWidth="1"/>
    <col min="2" max="2" width="13.44140625" style="112" customWidth="1"/>
    <col min="3" max="3" width="9.44140625" style="2" customWidth="1"/>
    <col min="4" max="4" width="16.6640625" style="2" customWidth="1"/>
    <col min="5" max="6" width="15.6640625" style="2" customWidth="1"/>
    <col min="7" max="7" width="24.109375" style="2" customWidth="1"/>
    <col min="8" max="8" width="8.88671875" style="2" customWidth="1"/>
    <col min="9" max="9" width="15.44140625" style="2" customWidth="1"/>
    <col min="10" max="10" width="8.88671875" style="91" hidden="1" customWidth="1"/>
    <col min="11" max="11" width="7.44140625" style="2" customWidth="1"/>
    <col min="12" max="12" width="10.6640625" style="2" customWidth="1"/>
    <col min="13" max="13" width="11.21875" style="2" customWidth="1"/>
    <col min="14" max="16384" width="11.44140625" style="2"/>
  </cols>
  <sheetData>
    <row r="2" spans="2:15" s="108" customFormat="1" ht="62.25" customHeight="1">
      <c r="B2" s="182"/>
      <c r="C2" s="182"/>
      <c r="D2" s="148" t="s">
        <v>0</v>
      </c>
      <c r="E2" s="149"/>
      <c r="F2" s="149"/>
      <c r="G2" s="150"/>
      <c r="H2" s="150"/>
      <c r="I2" s="150"/>
      <c r="J2" s="1"/>
    </row>
    <row r="3" spans="2:15" s="109" customFormat="1" ht="15.75" customHeight="1">
      <c r="B3" s="182"/>
      <c r="C3" s="182"/>
      <c r="D3" s="151"/>
      <c r="E3" s="151"/>
      <c r="F3" s="151"/>
      <c r="G3" s="152" t="s">
        <v>1</v>
      </c>
      <c r="H3" s="152"/>
      <c r="I3" s="152"/>
      <c r="J3" s="1"/>
    </row>
    <row r="4" spans="2:15" s="110" customFormat="1" ht="15.6">
      <c r="B4" s="182"/>
      <c r="C4" s="182"/>
      <c r="D4" s="113"/>
      <c r="E4" s="126"/>
      <c r="F4" s="126"/>
      <c r="G4" s="153" t="s">
        <v>2</v>
      </c>
      <c r="H4" s="153"/>
      <c r="I4" s="153"/>
      <c r="J4" s="91"/>
    </row>
    <row r="5" spans="2:15" s="110" customFormat="1" ht="21" customHeight="1">
      <c r="B5" s="114"/>
      <c r="D5" s="115"/>
      <c r="E5" s="127" t="s">
        <v>3</v>
      </c>
      <c r="F5" s="128"/>
      <c r="G5" s="129"/>
      <c r="H5" s="129"/>
      <c r="I5" s="136"/>
      <c r="J5" s="91"/>
    </row>
    <row r="6" spans="2:15" ht="18" customHeight="1">
      <c r="B6" s="116" t="s">
        <v>4</v>
      </c>
      <c r="C6" s="117"/>
      <c r="D6" s="117"/>
      <c r="E6" s="117"/>
      <c r="F6" s="130"/>
      <c r="G6" s="131" t="s">
        <v>5</v>
      </c>
      <c r="H6" s="154" t="s">
        <v>6</v>
      </c>
      <c r="I6" s="155"/>
      <c r="M6"/>
    </row>
    <row r="7" spans="2:15" ht="18" customHeight="1">
      <c r="B7" s="118" t="s">
        <v>7</v>
      </c>
      <c r="C7" s="119"/>
      <c r="D7" s="120"/>
      <c r="E7" s="120"/>
      <c r="F7" s="120"/>
      <c r="G7" s="132"/>
      <c r="H7" s="156" t="s">
        <v>8</v>
      </c>
      <c r="I7" s="157"/>
    </row>
    <row r="8" spans="2:15" ht="8.25" customHeight="1">
      <c r="B8" s="121"/>
      <c r="C8" s="122"/>
      <c r="D8" s="122"/>
      <c r="E8" s="122"/>
      <c r="F8" s="122"/>
      <c r="G8" s="122"/>
      <c r="H8" s="122"/>
      <c r="I8" s="122"/>
    </row>
    <row r="9" spans="2:15" s="111" customFormat="1" ht="15" customHeight="1">
      <c r="B9" s="179" t="s">
        <v>9</v>
      </c>
      <c r="C9" s="180" t="s">
        <v>10</v>
      </c>
      <c r="D9" s="180"/>
      <c r="E9" s="180"/>
      <c r="F9" s="180"/>
      <c r="G9" s="180"/>
      <c r="H9" s="180" t="s">
        <v>11</v>
      </c>
      <c r="I9" s="181" t="s">
        <v>12</v>
      </c>
      <c r="J9" s="91"/>
    </row>
    <row r="10" spans="2:15" s="111" customFormat="1" ht="15" customHeight="1">
      <c r="B10" s="179"/>
      <c r="C10" s="180"/>
      <c r="D10" s="180"/>
      <c r="E10" s="180"/>
      <c r="F10" s="180"/>
      <c r="G10" s="180"/>
      <c r="H10" s="180"/>
      <c r="I10" s="181"/>
      <c r="J10" s="91"/>
      <c r="L10" s="137"/>
    </row>
    <row r="11" spans="2:15" s="91" customFormat="1" ht="21" customHeight="1">
      <c r="B11" s="73">
        <v>70112</v>
      </c>
      <c r="C11" s="158" t="s">
        <v>13</v>
      </c>
      <c r="D11" s="159"/>
      <c r="E11" s="159"/>
      <c r="F11" s="159"/>
      <c r="G11" s="160"/>
      <c r="H11" s="81" t="s">
        <v>11</v>
      </c>
      <c r="I11" s="76">
        <v>8</v>
      </c>
      <c r="K11" s="91">
        <v>231.81</v>
      </c>
      <c r="L11" s="138">
        <f t="shared" ref="L11" si="0">K11*I11</f>
        <v>1854.48</v>
      </c>
      <c r="M11" s="146"/>
      <c r="O11" s="147"/>
    </row>
    <row r="12" spans="2:15" s="91" customFormat="1" ht="21" customHeight="1">
      <c r="B12" s="73" t="s">
        <v>14</v>
      </c>
      <c r="C12" s="161" t="s">
        <v>15</v>
      </c>
      <c r="D12" s="162"/>
      <c r="E12" s="162"/>
      <c r="F12" s="162"/>
      <c r="G12" s="163"/>
      <c r="H12" s="81"/>
      <c r="I12" s="76"/>
      <c r="L12" s="138"/>
      <c r="M12" s="146"/>
      <c r="O12" s="147"/>
    </row>
    <row r="13" spans="2:15" s="91" customFormat="1" ht="21" customHeight="1">
      <c r="B13" s="80">
        <v>70114</v>
      </c>
      <c r="C13" s="158" t="s">
        <v>16</v>
      </c>
      <c r="D13" s="159"/>
      <c r="E13" s="159"/>
      <c r="F13" s="159"/>
      <c r="G13" s="160"/>
      <c r="H13" s="81" t="s">
        <v>11</v>
      </c>
      <c r="I13" s="76">
        <v>1</v>
      </c>
      <c r="K13" s="91">
        <v>256.48</v>
      </c>
      <c r="L13" s="138">
        <f t="shared" ref="L13" si="1">K13*I13</f>
        <v>256.48</v>
      </c>
      <c r="M13" s="146"/>
      <c r="O13" s="147"/>
    </row>
    <row r="14" spans="2:15" s="91" customFormat="1" ht="21" customHeight="1">
      <c r="B14" s="73" t="s">
        <v>14</v>
      </c>
      <c r="C14" s="161" t="s">
        <v>17</v>
      </c>
      <c r="D14" s="162"/>
      <c r="E14" s="162"/>
      <c r="F14" s="162"/>
      <c r="G14" s="163"/>
      <c r="H14" s="81"/>
      <c r="I14" s="76"/>
      <c r="L14" s="139"/>
      <c r="M14" s="146"/>
      <c r="O14" s="147"/>
    </row>
    <row r="15" spans="2:15" s="91" customFormat="1" ht="21" customHeight="1">
      <c r="B15" s="80">
        <v>74842</v>
      </c>
      <c r="C15" s="158" t="s">
        <v>18</v>
      </c>
      <c r="D15" s="159"/>
      <c r="E15" s="159"/>
      <c r="F15" s="159"/>
      <c r="G15" s="160"/>
      <c r="H15" s="81" t="s">
        <v>11</v>
      </c>
      <c r="I15" s="76">
        <v>2</v>
      </c>
      <c r="K15" s="91">
        <v>155.5</v>
      </c>
      <c r="L15" s="140">
        <f t="shared" ref="L15:L19" si="2">K15*I15</f>
        <v>311</v>
      </c>
      <c r="M15" s="146"/>
      <c r="O15" s="147"/>
    </row>
    <row r="16" spans="2:15" s="91" customFormat="1" ht="21" customHeight="1">
      <c r="B16" s="73" t="s">
        <v>14</v>
      </c>
      <c r="C16" s="158" t="s">
        <v>19</v>
      </c>
      <c r="D16" s="159"/>
      <c r="E16" s="159"/>
      <c r="F16" s="159"/>
      <c r="G16" s="160"/>
      <c r="H16" s="81"/>
      <c r="I16" s="76"/>
      <c r="L16" s="139">
        <f t="shared" si="2"/>
        <v>0</v>
      </c>
      <c r="M16" s="146"/>
      <c r="O16" s="147"/>
    </row>
    <row r="17" spans="2:15" s="91" customFormat="1" ht="21" customHeight="1">
      <c r="B17" s="73">
        <v>98256</v>
      </c>
      <c r="C17" s="158" t="s">
        <v>20</v>
      </c>
      <c r="D17" s="159"/>
      <c r="E17" s="159"/>
      <c r="F17" s="159"/>
      <c r="G17" s="160"/>
      <c r="H17" s="81" t="s">
        <v>11</v>
      </c>
      <c r="I17" s="76">
        <v>10</v>
      </c>
      <c r="K17" s="2">
        <v>8.18</v>
      </c>
      <c r="L17" s="138">
        <f t="shared" si="2"/>
        <v>81.8</v>
      </c>
      <c r="M17" s="146"/>
      <c r="O17" s="147"/>
    </row>
    <row r="18" spans="2:15" s="91" customFormat="1" ht="21" customHeight="1">
      <c r="B18" s="73" t="s">
        <v>21</v>
      </c>
      <c r="C18" s="158" t="s">
        <v>22</v>
      </c>
      <c r="D18" s="159"/>
      <c r="E18" s="159"/>
      <c r="F18" s="159"/>
      <c r="G18" s="160"/>
      <c r="H18" s="81"/>
      <c r="I18" s="76"/>
      <c r="K18" s="2"/>
      <c r="L18" s="140"/>
      <c r="M18" s="146"/>
      <c r="O18" s="147"/>
    </row>
    <row r="19" spans="2:15" s="91" customFormat="1" ht="21" customHeight="1">
      <c r="B19" s="73">
        <v>80275</v>
      </c>
      <c r="C19" s="158" t="s">
        <v>23</v>
      </c>
      <c r="D19" s="159"/>
      <c r="E19" s="159"/>
      <c r="F19" s="159"/>
      <c r="G19" s="160"/>
      <c r="H19" s="81" t="s">
        <v>24</v>
      </c>
      <c r="I19" s="76">
        <v>5.76</v>
      </c>
      <c r="K19" s="2">
        <v>93.84</v>
      </c>
      <c r="L19" s="138">
        <f t="shared" si="2"/>
        <v>540.51840000000004</v>
      </c>
      <c r="M19" s="146"/>
      <c r="O19" s="147"/>
    </row>
    <row r="20" spans="2:15" s="91" customFormat="1" ht="21" customHeight="1">
      <c r="B20" s="73" t="s">
        <v>14</v>
      </c>
      <c r="C20" s="158" t="s">
        <v>25</v>
      </c>
      <c r="D20" s="159"/>
      <c r="E20" s="159"/>
      <c r="F20" s="159"/>
      <c r="G20" s="160"/>
      <c r="H20" s="81"/>
      <c r="I20" s="76"/>
      <c r="K20" s="2"/>
      <c r="L20" s="138"/>
      <c r="M20" s="146"/>
      <c r="O20" s="147"/>
    </row>
    <row r="21" spans="2:15" s="91" customFormat="1" ht="21" customHeight="1">
      <c r="B21" s="73" t="s">
        <v>26</v>
      </c>
      <c r="C21" s="158" t="s">
        <v>27</v>
      </c>
      <c r="D21" s="159"/>
      <c r="E21" s="159"/>
      <c r="F21" s="159"/>
      <c r="G21" s="160"/>
      <c r="H21" s="81" t="s">
        <v>11</v>
      </c>
      <c r="I21" s="76">
        <v>1</v>
      </c>
      <c r="K21" s="2"/>
      <c r="L21" s="138">
        <v>800</v>
      </c>
      <c r="M21" s="146"/>
      <c r="O21" s="147"/>
    </row>
    <row r="22" spans="2:15" s="91" customFormat="1" ht="21" customHeight="1">
      <c r="B22" s="73" t="s">
        <v>28</v>
      </c>
      <c r="C22" s="164" t="s">
        <v>29</v>
      </c>
      <c r="D22" s="165"/>
      <c r="E22" s="165"/>
      <c r="F22" s="165"/>
      <c r="G22" s="166"/>
      <c r="H22" s="81"/>
      <c r="I22" s="76"/>
      <c r="K22" s="2"/>
      <c r="L22" s="140"/>
      <c r="M22" s="146"/>
      <c r="O22" s="147"/>
    </row>
    <row r="23" spans="2:15" s="91" customFormat="1" ht="21" customHeight="1">
      <c r="B23" s="73"/>
      <c r="C23" s="164" t="s">
        <v>30</v>
      </c>
      <c r="D23" s="165"/>
      <c r="E23" s="165"/>
      <c r="F23" s="165"/>
      <c r="G23" s="166"/>
      <c r="H23" s="81"/>
      <c r="I23" s="76"/>
      <c r="K23" s="2"/>
      <c r="L23" s="140"/>
      <c r="M23" s="146"/>
      <c r="O23" s="147"/>
    </row>
    <row r="24" spans="2:15" s="91" customFormat="1" ht="21" customHeight="1">
      <c r="B24" s="73">
        <v>100933</v>
      </c>
      <c r="C24" s="158" t="s">
        <v>31</v>
      </c>
      <c r="D24" s="159"/>
      <c r="E24" s="159"/>
      <c r="F24" s="159"/>
      <c r="G24" s="160"/>
      <c r="H24" s="81" t="s">
        <v>32</v>
      </c>
      <c r="I24" s="76">
        <v>30</v>
      </c>
      <c r="K24" s="2">
        <v>52.28</v>
      </c>
      <c r="L24" s="138">
        <f>K24*I24</f>
        <v>1568.4</v>
      </c>
      <c r="M24" s="146"/>
      <c r="O24" s="147"/>
    </row>
    <row r="25" spans="2:15" s="91" customFormat="1" ht="21" customHeight="1">
      <c r="B25" s="73" t="s">
        <v>14</v>
      </c>
      <c r="C25" s="164" t="s">
        <v>33</v>
      </c>
      <c r="D25" s="165"/>
      <c r="E25" s="165"/>
      <c r="F25" s="165"/>
      <c r="G25" s="166"/>
      <c r="H25" s="81"/>
      <c r="I25" s="76"/>
      <c r="K25" s="2"/>
      <c r="L25" s="140">
        <f>K25*I25</f>
        <v>0</v>
      </c>
      <c r="M25" s="146"/>
      <c r="O25" s="147"/>
    </row>
    <row r="26" spans="2:15" s="91" customFormat="1" ht="21" customHeight="1">
      <c r="B26" s="73">
        <v>101094</v>
      </c>
      <c r="C26" s="158" t="s">
        <v>34</v>
      </c>
      <c r="D26" s="159"/>
      <c r="E26" s="159"/>
      <c r="F26" s="159"/>
      <c r="G26" s="160"/>
      <c r="H26" s="81" t="s">
        <v>35</v>
      </c>
      <c r="I26" s="76">
        <v>0.22</v>
      </c>
      <c r="K26" s="2">
        <v>46.71</v>
      </c>
      <c r="L26" s="138">
        <f t="shared" ref="L26:L35" si="3">K26*I26</f>
        <v>10.276200000000001</v>
      </c>
      <c r="M26" s="146"/>
      <c r="O26" s="147"/>
    </row>
    <row r="27" spans="2:15" s="91" customFormat="1" ht="21" customHeight="1">
      <c r="B27" s="73" t="s">
        <v>14</v>
      </c>
      <c r="C27" s="164" t="s">
        <v>36</v>
      </c>
      <c r="D27" s="165"/>
      <c r="E27" s="165"/>
      <c r="F27" s="165"/>
      <c r="G27" s="166"/>
      <c r="H27" s="81"/>
      <c r="I27" s="76"/>
      <c r="K27" s="2"/>
      <c r="L27" s="138">
        <f t="shared" si="3"/>
        <v>0</v>
      </c>
      <c r="M27" s="146"/>
      <c r="O27" s="147"/>
    </row>
    <row r="28" spans="2:15" s="91" customFormat="1" ht="21" customHeight="1">
      <c r="B28" s="73">
        <v>101095</v>
      </c>
      <c r="C28" s="158" t="s">
        <v>37</v>
      </c>
      <c r="D28" s="159"/>
      <c r="E28" s="159"/>
      <c r="F28" s="159"/>
      <c r="G28" s="160"/>
      <c r="H28" s="81" t="s">
        <v>35</v>
      </c>
      <c r="I28" s="76">
        <v>0.06</v>
      </c>
      <c r="K28" s="2">
        <v>333.78</v>
      </c>
      <c r="L28" s="138">
        <f t="shared" si="3"/>
        <v>20.026799999999998</v>
      </c>
      <c r="M28" s="146"/>
      <c r="O28" s="147"/>
    </row>
    <row r="29" spans="2:15" s="91" customFormat="1" ht="21" customHeight="1">
      <c r="B29" s="73" t="s">
        <v>14</v>
      </c>
      <c r="C29" s="164" t="s">
        <v>38</v>
      </c>
      <c r="D29" s="165"/>
      <c r="E29" s="165"/>
      <c r="F29" s="165"/>
      <c r="G29" s="166"/>
      <c r="H29" s="81"/>
      <c r="I29" s="76"/>
      <c r="K29" s="2"/>
      <c r="L29" s="138">
        <f t="shared" si="3"/>
        <v>0</v>
      </c>
      <c r="M29" s="146"/>
      <c r="O29" s="147"/>
    </row>
    <row r="30" spans="2:15" s="91" customFormat="1" ht="21" customHeight="1">
      <c r="B30" s="73">
        <v>101096</v>
      </c>
      <c r="C30" s="158" t="s">
        <v>39</v>
      </c>
      <c r="D30" s="159"/>
      <c r="E30" s="159"/>
      <c r="F30" s="159"/>
      <c r="G30" s="160"/>
      <c r="H30" s="81" t="s">
        <v>24</v>
      </c>
      <c r="I30" s="76">
        <v>0.36</v>
      </c>
      <c r="K30" s="2">
        <v>203.68</v>
      </c>
      <c r="L30" s="138">
        <f t="shared" si="3"/>
        <v>73.324799999999996</v>
      </c>
      <c r="M30" s="146"/>
      <c r="O30" s="147"/>
    </row>
    <row r="31" spans="2:15" s="91" customFormat="1" ht="21" customHeight="1">
      <c r="B31" s="73" t="s">
        <v>14</v>
      </c>
      <c r="C31" s="164" t="s">
        <v>40</v>
      </c>
      <c r="D31" s="165"/>
      <c r="E31" s="165"/>
      <c r="F31" s="165"/>
      <c r="G31" s="166"/>
      <c r="H31" s="81"/>
      <c r="I31" s="76"/>
      <c r="K31" s="2"/>
      <c r="L31" s="138">
        <f t="shared" si="3"/>
        <v>0</v>
      </c>
      <c r="M31" s="146"/>
      <c r="O31" s="147"/>
    </row>
    <row r="32" spans="2:15" s="91" customFormat="1" ht="21" customHeight="1">
      <c r="B32" s="73">
        <v>101098</v>
      </c>
      <c r="C32" s="158" t="s">
        <v>41</v>
      </c>
      <c r="D32" s="159"/>
      <c r="E32" s="159"/>
      <c r="F32" s="159"/>
      <c r="G32" s="160"/>
      <c r="H32" s="81" t="s">
        <v>24</v>
      </c>
      <c r="I32" s="76">
        <v>1</v>
      </c>
      <c r="K32" s="2">
        <v>173.18</v>
      </c>
      <c r="L32" s="138">
        <f t="shared" si="3"/>
        <v>173.18</v>
      </c>
      <c r="M32" s="146"/>
      <c r="O32" s="147"/>
    </row>
    <row r="33" spans="2:15" s="91" customFormat="1" ht="21" customHeight="1">
      <c r="B33" s="80" t="s">
        <v>14</v>
      </c>
      <c r="C33" s="158" t="s">
        <v>42</v>
      </c>
      <c r="D33" s="159"/>
      <c r="E33" s="159"/>
      <c r="F33" s="159"/>
      <c r="G33" s="160"/>
      <c r="H33" s="81"/>
      <c r="I33" s="76"/>
      <c r="L33" s="138">
        <f t="shared" si="3"/>
        <v>0</v>
      </c>
      <c r="M33" s="146"/>
      <c r="O33" s="147"/>
    </row>
    <row r="34" spans="2:15" s="91" customFormat="1" ht="21" customHeight="1">
      <c r="B34" s="73">
        <v>40131</v>
      </c>
      <c r="C34" s="158" t="s">
        <v>43</v>
      </c>
      <c r="D34" s="159"/>
      <c r="E34" s="159"/>
      <c r="F34" s="159"/>
      <c r="G34" s="160"/>
      <c r="H34" s="81" t="s">
        <v>24</v>
      </c>
      <c r="I34" s="76">
        <v>4</v>
      </c>
      <c r="K34" s="91">
        <v>69.37</v>
      </c>
      <c r="L34" s="138">
        <f t="shared" si="3"/>
        <v>277.48</v>
      </c>
      <c r="M34" s="146"/>
      <c r="O34" s="147"/>
    </row>
    <row r="35" spans="2:15" s="91" customFormat="1" ht="21" customHeight="1">
      <c r="B35" s="80" t="s">
        <v>14</v>
      </c>
      <c r="C35" s="164" t="s">
        <v>44</v>
      </c>
      <c r="D35" s="165"/>
      <c r="E35" s="165"/>
      <c r="F35" s="165"/>
      <c r="G35" s="166"/>
      <c r="H35" s="81"/>
      <c r="I35" s="76"/>
      <c r="K35" s="2"/>
      <c r="L35" s="140">
        <f t="shared" si="3"/>
        <v>0</v>
      </c>
      <c r="M35" s="146"/>
      <c r="O35" s="147"/>
    </row>
    <row r="36" spans="2:15" s="91" customFormat="1" ht="21" customHeight="1">
      <c r="B36" s="80" t="s">
        <v>26</v>
      </c>
      <c r="C36" s="158" t="s">
        <v>45</v>
      </c>
      <c r="D36" s="159"/>
      <c r="E36" s="159"/>
      <c r="F36" s="159"/>
      <c r="G36" s="160"/>
      <c r="H36" s="81" t="s">
        <v>11</v>
      </c>
      <c r="I36" s="76">
        <v>1</v>
      </c>
      <c r="K36" s="91" t="s">
        <v>8</v>
      </c>
      <c r="L36" s="138">
        <v>145</v>
      </c>
      <c r="M36" s="146"/>
      <c r="O36" s="147"/>
    </row>
    <row r="37" spans="2:15" s="91" customFormat="1" ht="21" customHeight="1">
      <c r="B37" s="123"/>
      <c r="C37" s="161"/>
      <c r="D37" s="162"/>
      <c r="E37" s="162"/>
      <c r="F37" s="162"/>
      <c r="G37" s="163"/>
      <c r="H37" s="133"/>
      <c r="I37" s="76"/>
      <c r="L37" s="140"/>
      <c r="M37" s="146"/>
      <c r="O37" s="147"/>
    </row>
    <row r="38" spans="2:15" s="91" customFormat="1" ht="21" customHeight="1">
      <c r="B38" s="123">
        <v>30419</v>
      </c>
      <c r="C38" s="158" t="s">
        <v>46</v>
      </c>
      <c r="D38" s="159"/>
      <c r="E38" s="159"/>
      <c r="F38" s="159"/>
      <c r="G38" s="160"/>
      <c r="H38" s="133" t="s">
        <v>24</v>
      </c>
      <c r="I38" s="76">
        <v>42.75</v>
      </c>
      <c r="K38" s="91">
        <v>91.48</v>
      </c>
      <c r="L38" s="138">
        <f t="shared" ref="L38:L42" si="4">K38*I38</f>
        <v>3910.77</v>
      </c>
      <c r="M38" s="146"/>
      <c r="O38" s="147"/>
    </row>
    <row r="39" spans="2:15" s="91" customFormat="1" ht="21" customHeight="1">
      <c r="B39" s="123" t="s">
        <v>14</v>
      </c>
      <c r="C39" s="161" t="s">
        <v>47</v>
      </c>
      <c r="D39" s="162"/>
      <c r="E39" s="162"/>
      <c r="F39" s="162"/>
      <c r="G39" s="163"/>
      <c r="H39" s="133"/>
      <c r="I39" s="76"/>
      <c r="L39" s="138"/>
      <c r="M39" s="146"/>
      <c r="O39" s="147"/>
    </row>
    <row r="40" spans="2:15" s="91" customFormat="1" ht="21" customHeight="1">
      <c r="B40" s="123">
        <v>110201</v>
      </c>
      <c r="C40" s="158" t="s">
        <v>48</v>
      </c>
      <c r="D40" s="159"/>
      <c r="E40" s="159"/>
      <c r="F40" s="159"/>
      <c r="G40" s="160"/>
      <c r="H40" s="133" t="s">
        <v>24</v>
      </c>
      <c r="I40" s="76">
        <v>42.75</v>
      </c>
      <c r="K40" s="91">
        <v>6.12</v>
      </c>
      <c r="L40" s="138">
        <f t="shared" si="4"/>
        <v>261.63</v>
      </c>
      <c r="M40" s="146"/>
      <c r="O40" s="147"/>
    </row>
    <row r="41" spans="2:15" s="91" customFormat="1" ht="21" customHeight="1">
      <c r="B41" s="123" t="s">
        <v>14</v>
      </c>
      <c r="C41" s="161"/>
      <c r="D41" s="162"/>
      <c r="E41" s="162"/>
      <c r="F41" s="162"/>
      <c r="G41" s="163"/>
      <c r="H41" s="133"/>
      <c r="I41" s="76"/>
      <c r="L41" s="138"/>
      <c r="M41" s="146"/>
      <c r="O41" s="147"/>
    </row>
    <row r="42" spans="2:15" s="91" customFormat="1" ht="21" customHeight="1">
      <c r="B42" s="123">
        <v>110208</v>
      </c>
      <c r="C42" s="158" t="s">
        <v>49</v>
      </c>
      <c r="D42" s="159"/>
      <c r="E42" s="159"/>
      <c r="F42" s="159"/>
      <c r="G42" s="160"/>
      <c r="H42" s="133" t="s">
        <v>24</v>
      </c>
      <c r="I42" s="76">
        <v>42.75</v>
      </c>
      <c r="K42" s="91">
        <v>31.56</v>
      </c>
      <c r="L42" s="138">
        <f t="shared" si="4"/>
        <v>1349.19</v>
      </c>
      <c r="M42" s="146"/>
      <c r="O42" s="147"/>
    </row>
    <row r="43" spans="2:15" s="91" customFormat="1" ht="21" customHeight="1">
      <c r="B43" s="123" t="s">
        <v>14</v>
      </c>
      <c r="C43" s="161"/>
      <c r="D43" s="162"/>
      <c r="E43" s="162"/>
      <c r="F43" s="162"/>
      <c r="G43" s="163"/>
      <c r="H43" s="133"/>
      <c r="I43" s="76"/>
      <c r="L43" s="138"/>
      <c r="M43" s="146"/>
      <c r="O43" s="147"/>
    </row>
    <row r="44" spans="2:15" s="91" customFormat="1" ht="21" customHeight="1">
      <c r="B44" s="123">
        <v>110213</v>
      </c>
      <c r="C44" s="158" t="s">
        <v>50</v>
      </c>
      <c r="D44" s="159"/>
      <c r="E44" s="159"/>
      <c r="F44" s="159"/>
      <c r="G44" s="160"/>
      <c r="H44" s="133" t="s">
        <v>24</v>
      </c>
      <c r="I44" s="76">
        <v>42.75</v>
      </c>
      <c r="K44" s="91">
        <v>23.46</v>
      </c>
      <c r="L44" s="138">
        <f t="shared" ref="L44:L48" si="5">K44*I44</f>
        <v>1002.9150000000001</v>
      </c>
      <c r="M44" s="146"/>
      <c r="O44" s="147"/>
    </row>
    <row r="45" spans="2:15" s="91" customFormat="1" ht="21" customHeight="1">
      <c r="B45" s="123" t="s">
        <v>14</v>
      </c>
      <c r="C45" s="161"/>
      <c r="D45" s="162"/>
      <c r="E45" s="162"/>
      <c r="F45" s="162"/>
      <c r="G45" s="163"/>
      <c r="H45" s="133"/>
      <c r="I45" s="76"/>
      <c r="L45" s="138"/>
      <c r="M45" s="146"/>
      <c r="O45" s="147"/>
    </row>
    <row r="46" spans="2:15" s="91" customFormat="1" ht="21" customHeight="1">
      <c r="B46" s="124">
        <v>158005</v>
      </c>
      <c r="C46" s="167" t="s">
        <v>51</v>
      </c>
      <c r="D46" s="168"/>
      <c r="E46" s="168"/>
      <c r="F46" s="168"/>
      <c r="G46" s="169"/>
      <c r="H46" s="134" t="s">
        <v>24</v>
      </c>
      <c r="I46" s="86">
        <v>1735</v>
      </c>
      <c r="J46" s="95"/>
      <c r="K46" s="95">
        <v>15.19</v>
      </c>
      <c r="L46" s="141">
        <f t="shared" si="5"/>
        <v>26354.649999999998</v>
      </c>
      <c r="M46" s="146"/>
      <c r="O46" s="147"/>
    </row>
    <row r="47" spans="2:15" s="91" customFormat="1" ht="21" customHeight="1">
      <c r="B47" s="124" t="s">
        <v>14</v>
      </c>
      <c r="C47" s="170" t="s">
        <v>52</v>
      </c>
      <c r="D47" s="171"/>
      <c r="E47" s="171"/>
      <c r="F47" s="171"/>
      <c r="G47" s="172"/>
      <c r="H47" s="134"/>
      <c r="I47" s="86"/>
      <c r="J47" s="95"/>
      <c r="K47" s="95"/>
      <c r="L47" s="141"/>
      <c r="M47" s="146"/>
      <c r="O47" s="147"/>
    </row>
    <row r="48" spans="2:15" s="91" customFormat="1" ht="21" customHeight="1">
      <c r="B48" s="123">
        <v>158030</v>
      </c>
      <c r="C48" s="158" t="s">
        <v>53</v>
      </c>
      <c r="D48" s="159"/>
      <c r="E48" s="159"/>
      <c r="F48" s="159"/>
      <c r="G48" s="160"/>
      <c r="H48" s="133" t="s">
        <v>24</v>
      </c>
      <c r="I48" s="76">
        <v>58.8</v>
      </c>
      <c r="K48" s="91">
        <v>18.59</v>
      </c>
      <c r="L48" s="138">
        <f t="shared" si="5"/>
        <v>1093.0919999999999</v>
      </c>
      <c r="M48" s="146"/>
      <c r="O48" s="147"/>
    </row>
    <row r="49" spans="2:15" s="91" customFormat="1" ht="21" customHeight="1">
      <c r="B49" s="123" t="s">
        <v>14</v>
      </c>
      <c r="C49" s="161" t="s">
        <v>54</v>
      </c>
      <c r="D49" s="162"/>
      <c r="E49" s="162"/>
      <c r="F49" s="162"/>
      <c r="G49" s="163"/>
      <c r="H49" s="133"/>
      <c r="I49" s="76"/>
      <c r="L49" s="138"/>
      <c r="M49" s="146"/>
      <c r="O49" s="147"/>
    </row>
    <row r="50" spans="2:15" s="91" customFormat="1" ht="21" customHeight="1">
      <c r="B50" s="123">
        <v>158034</v>
      </c>
      <c r="C50" s="158" t="s">
        <v>55</v>
      </c>
      <c r="D50" s="159"/>
      <c r="E50" s="159"/>
      <c r="F50" s="159"/>
      <c r="G50" s="160"/>
      <c r="H50" s="133" t="s">
        <v>24</v>
      </c>
      <c r="I50" s="76">
        <v>82.1</v>
      </c>
      <c r="K50" s="91">
        <v>25.53</v>
      </c>
      <c r="L50" s="138">
        <f>K50*I50</f>
        <v>2096.0129999999999</v>
      </c>
      <c r="M50" s="146"/>
      <c r="O50" s="147"/>
    </row>
    <row r="51" spans="2:15" s="91" customFormat="1" ht="21" customHeight="1">
      <c r="B51" s="123" t="s">
        <v>14</v>
      </c>
      <c r="C51" s="161">
        <v>82.1</v>
      </c>
      <c r="D51" s="162"/>
      <c r="E51" s="162"/>
      <c r="F51" s="162"/>
      <c r="G51" s="163"/>
      <c r="H51" s="133"/>
      <c r="I51" s="76"/>
      <c r="L51" s="142"/>
      <c r="M51" s="146"/>
      <c r="O51" s="147"/>
    </row>
    <row r="52" spans="2:15" s="91" customFormat="1" ht="21" customHeight="1">
      <c r="B52" s="123">
        <v>170401</v>
      </c>
      <c r="C52" s="158" t="s">
        <v>56</v>
      </c>
      <c r="D52" s="159"/>
      <c r="E52" s="159"/>
      <c r="F52" s="159"/>
      <c r="G52" s="160"/>
      <c r="H52" s="133" t="s">
        <v>24</v>
      </c>
      <c r="I52" s="76">
        <v>432</v>
      </c>
      <c r="K52" s="91">
        <v>10.38</v>
      </c>
      <c r="L52" s="142">
        <f>K52*I52</f>
        <v>4484.1600000000008</v>
      </c>
      <c r="M52" s="146"/>
      <c r="O52" s="147"/>
    </row>
    <row r="53" spans="2:15" s="91" customFormat="1" ht="21" customHeight="1">
      <c r="B53" s="123" t="s">
        <v>14</v>
      </c>
      <c r="C53" s="161" t="s">
        <v>57</v>
      </c>
      <c r="D53" s="162"/>
      <c r="E53" s="162"/>
      <c r="F53" s="162"/>
      <c r="G53" s="163"/>
      <c r="H53" s="133"/>
      <c r="I53" s="76"/>
      <c r="L53" s="142"/>
      <c r="M53" s="146"/>
      <c r="O53" s="147"/>
    </row>
    <row r="54" spans="2:15" s="91" customFormat="1" ht="21" customHeight="1">
      <c r="B54" s="125"/>
      <c r="C54" s="173"/>
      <c r="D54" s="174"/>
      <c r="E54" s="174"/>
      <c r="F54" s="174"/>
      <c r="G54" s="175"/>
      <c r="H54" s="135"/>
      <c r="I54" s="143"/>
      <c r="K54" s="2"/>
      <c r="M54" s="146">
        <f>B54</f>
        <v>0</v>
      </c>
      <c r="O54" s="147"/>
    </row>
    <row r="55" spans="2:15" ht="19.95" customHeight="1">
      <c r="B55" s="176" t="s">
        <v>58</v>
      </c>
      <c r="C55" s="176"/>
      <c r="D55" s="176"/>
      <c r="E55" s="176"/>
      <c r="F55" s="176"/>
      <c r="G55" s="176"/>
      <c r="H55" s="176"/>
      <c r="I55" s="2" t="s">
        <v>59</v>
      </c>
      <c r="L55" s="144">
        <f>SUM(L11:L54)</f>
        <v>46664.386200000001</v>
      </c>
    </row>
    <row r="56" spans="2:15" ht="19.95" customHeight="1">
      <c r="I56" s="2" t="s">
        <v>60</v>
      </c>
      <c r="L56" s="142">
        <f>(L55*0.25)</f>
        <v>11666.09655</v>
      </c>
    </row>
    <row r="57" spans="2:15" ht="19.95" customHeight="1">
      <c r="B57" s="177" t="s">
        <v>61</v>
      </c>
      <c r="C57" s="177"/>
      <c r="D57" s="177"/>
      <c r="E57" s="177"/>
      <c r="F57" s="177"/>
      <c r="G57" s="177"/>
      <c r="H57" s="177"/>
      <c r="I57" s="1" t="s">
        <v>62</v>
      </c>
      <c r="J57" s="1"/>
      <c r="K57" s="1"/>
      <c r="L57" s="145">
        <f>SUM(L55:L56)</f>
        <v>58330.482750000003</v>
      </c>
    </row>
    <row r="58" spans="2:15" ht="19.95" customHeight="1">
      <c r="B58" s="124">
        <v>158005</v>
      </c>
      <c r="C58" s="167" t="s">
        <v>51</v>
      </c>
      <c r="D58" s="168"/>
      <c r="E58" s="168"/>
      <c r="F58" s="168"/>
      <c r="G58" s="169"/>
      <c r="H58" s="134" t="s">
        <v>24</v>
      </c>
      <c r="I58" s="86">
        <v>1735</v>
      </c>
      <c r="J58" s="95"/>
      <c r="K58" s="95">
        <v>15.19</v>
      </c>
      <c r="L58" s="141">
        <f>K58*I58</f>
        <v>26354.649999999998</v>
      </c>
    </row>
    <row r="59" spans="2:15" ht="19.95" customHeight="1">
      <c r="B59" s="124" t="s">
        <v>14</v>
      </c>
      <c r="C59" s="170" t="s">
        <v>52</v>
      </c>
      <c r="D59" s="171"/>
      <c r="E59" s="171"/>
      <c r="F59" s="171"/>
      <c r="G59" s="172"/>
      <c r="H59" s="134"/>
      <c r="I59" s="86"/>
      <c r="J59" s="95"/>
      <c r="K59" s="95"/>
      <c r="L59" s="141"/>
    </row>
    <row r="61" spans="2:15">
      <c r="B61" s="178" t="s">
        <v>63</v>
      </c>
      <c r="C61" s="178"/>
      <c r="D61" s="178"/>
      <c r="E61" s="178"/>
      <c r="F61" s="178"/>
      <c r="G61" s="178"/>
    </row>
  </sheetData>
  <mergeCells count="61">
    <mergeCell ref="B61:G61"/>
    <mergeCell ref="B9:B10"/>
    <mergeCell ref="H9:H10"/>
    <mergeCell ref="I9:I10"/>
    <mergeCell ref="B2:C4"/>
    <mergeCell ref="C9:G10"/>
    <mergeCell ref="C54:G54"/>
    <mergeCell ref="B55:H55"/>
    <mergeCell ref="B57:H57"/>
    <mergeCell ref="C58:G58"/>
    <mergeCell ref="C59:G59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29:G29"/>
    <mergeCell ref="C30:G30"/>
    <mergeCell ref="C31:G31"/>
    <mergeCell ref="C32:G32"/>
    <mergeCell ref="C33:G33"/>
    <mergeCell ref="C24:G24"/>
    <mergeCell ref="C25:G25"/>
    <mergeCell ref="C26:G26"/>
    <mergeCell ref="C27:G27"/>
    <mergeCell ref="C28:G28"/>
    <mergeCell ref="C19:G19"/>
    <mergeCell ref="C20:G20"/>
    <mergeCell ref="C21:G21"/>
    <mergeCell ref="C22:G22"/>
    <mergeCell ref="C23:G23"/>
    <mergeCell ref="C14:G14"/>
    <mergeCell ref="C15:G15"/>
    <mergeCell ref="C16:G16"/>
    <mergeCell ref="C17:G17"/>
    <mergeCell ref="C18:G18"/>
    <mergeCell ref="H6:I6"/>
    <mergeCell ref="H7:I7"/>
    <mergeCell ref="C11:G11"/>
    <mergeCell ref="C12:G12"/>
    <mergeCell ref="C13:G13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7" firstPageNumber="0" fitToHeight="0" orientation="portrait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showGridLines="0" workbookViewId="0">
      <selection activeCell="A7" sqref="A7"/>
    </sheetView>
  </sheetViews>
  <sheetFormatPr defaultColWidth="9.109375" defaultRowHeight="13.2"/>
  <cols>
    <col min="1" max="1" width="13.88671875" style="3" customWidth="1"/>
    <col min="2" max="2" width="100.6640625" style="4" customWidth="1"/>
    <col min="3" max="3" width="12.6640625" style="3" customWidth="1"/>
    <col min="4" max="6" width="12.6640625" style="5" customWidth="1"/>
    <col min="7" max="16384" width="9.109375" style="2"/>
  </cols>
  <sheetData>
    <row r="1" spans="1:6" ht="15" customHeight="1"/>
    <row r="2" spans="1:6" ht="15" customHeight="1"/>
    <row r="3" spans="1:6" ht="15" customHeight="1">
      <c r="A3" s="68"/>
      <c r="B3" s="183" t="s">
        <v>64</v>
      </c>
      <c r="C3" s="183"/>
      <c r="D3" s="183"/>
      <c r="E3" s="183"/>
      <c r="F3" s="183"/>
    </row>
    <row r="4" spans="1:6" ht="15" customHeight="1">
      <c r="A4" s="69"/>
      <c r="B4" s="183" t="s">
        <v>65</v>
      </c>
      <c r="C4" s="183"/>
      <c r="D4" s="183"/>
      <c r="E4" s="183"/>
      <c r="F4" s="183"/>
    </row>
    <row r="5" spans="1:6" ht="15" customHeight="1">
      <c r="A5" s="188" t="s">
        <v>66</v>
      </c>
      <c r="B5" s="189"/>
      <c r="C5" s="189"/>
      <c r="D5" s="189"/>
      <c r="E5" s="189"/>
      <c r="F5" s="190"/>
    </row>
    <row r="6" spans="1:6" ht="15" customHeight="1">
      <c r="A6" s="191"/>
      <c r="B6" s="192"/>
      <c r="C6" s="192"/>
      <c r="D6" s="192"/>
      <c r="E6" s="192"/>
      <c r="F6" s="193"/>
    </row>
    <row r="7" spans="1:6" s="1" customFormat="1" ht="15" customHeight="1">
      <c r="A7" s="70" t="s">
        <v>67</v>
      </c>
      <c r="B7" s="7" t="s">
        <v>68</v>
      </c>
      <c r="C7" s="7" t="s">
        <v>69</v>
      </c>
      <c r="D7" s="71" t="s">
        <v>70</v>
      </c>
      <c r="E7" s="71" t="s">
        <v>71</v>
      </c>
      <c r="F7" s="90" t="s">
        <v>72</v>
      </c>
    </row>
    <row r="8" spans="1:6" s="1" customFormat="1" ht="15" customHeight="1">
      <c r="A8" s="72">
        <v>1</v>
      </c>
      <c r="B8" s="158" t="str">
        <f>ORÇ!C11</f>
        <v>PM.12 - PORTA LISA COMUM/ ENCABEÇADA - 82X210CM</v>
      </c>
      <c r="C8" s="159"/>
      <c r="D8" s="159"/>
      <c r="E8" s="159"/>
      <c r="F8" s="160"/>
    </row>
    <row r="9" spans="1:6" ht="15" customHeight="1">
      <c r="A9" s="73">
        <f>ORÇ!B11</f>
        <v>70112</v>
      </c>
      <c r="B9" s="74"/>
      <c r="C9" s="75" t="s">
        <v>11</v>
      </c>
      <c r="D9" s="76">
        <v>8</v>
      </c>
      <c r="E9" s="91">
        <v>231.81</v>
      </c>
      <c r="F9" s="92">
        <f>E9*D9</f>
        <v>1854.48</v>
      </c>
    </row>
    <row r="10" spans="1:6" ht="15" customHeight="1">
      <c r="A10" s="72" t="s">
        <v>14</v>
      </c>
      <c r="B10" s="77"/>
      <c r="C10" s="78"/>
      <c r="D10" s="79"/>
      <c r="E10" s="93" t="s">
        <v>73</v>
      </c>
      <c r="F10" s="94">
        <f>SUM(F9:F9)</f>
        <v>1854.48</v>
      </c>
    </row>
    <row r="11" spans="1:6" ht="15" customHeight="1">
      <c r="A11" s="72">
        <v>2</v>
      </c>
      <c r="B11" s="158" t="str">
        <f>ORÇ!C13</f>
        <v>PM.14 - PORTA LISA COMUM/ ENCABEÇADA - 102X210CM</v>
      </c>
      <c r="C11" s="159"/>
      <c r="D11" s="159"/>
      <c r="E11" s="159"/>
      <c r="F11" s="160"/>
    </row>
    <row r="12" spans="1:6" s="1" customFormat="1" ht="15" customHeight="1">
      <c r="A12" s="80">
        <f>ORÇ!B13</f>
        <v>70114</v>
      </c>
      <c r="B12" s="74"/>
      <c r="C12" s="75" t="s">
        <v>11</v>
      </c>
      <c r="D12" s="76">
        <v>1</v>
      </c>
      <c r="E12" s="2">
        <v>256.48</v>
      </c>
      <c r="F12" s="92">
        <f>E12*D12</f>
        <v>256.48</v>
      </c>
    </row>
    <row r="13" spans="1:6" s="1" customFormat="1" ht="15" customHeight="1">
      <c r="A13" s="72" t="s">
        <v>14</v>
      </c>
      <c r="B13" s="77"/>
      <c r="C13" s="78"/>
      <c r="D13" s="79"/>
      <c r="E13" s="93" t="s">
        <v>73</v>
      </c>
      <c r="F13" s="94">
        <f>SUM(F12:F12)+0.01</f>
        <v>256.49</v>
      </c>
    </row>
    <row r="14" spans="1:6" ht="15" customHeight="1">
      <c r="A14" s="72">
        <v>3</v>
      </c>
      <c r="B14" s="158" t="str">
        <f>ORÇ!C15</f>
        <v>VÁLVULA DE DESCARGA EXTERNA -</v>
      </c>
      <c r="C14" s="159"/>
      <c r="D14" s="159"/>
      <c r="E14" s="159"/>
      <c r="F14" s="160"/>
    </row>
    <row r="15" spans="1:6" ht="15" customHeight="1">
      <c r="A15" s="80">
        <f>ORÇ!B15</f>
        <v>74842</v>
      </c>
      <c r="B15" s="74"/>
      <c r="C15" s="75" t="s">
        <v>11</v>
      </c>
      <c r="D15" s="76">
        <v>2</v>
      </c>
      <c r="E15" s="2">
        <v>155.47999999999999</v>
      </c>
      <c r="F15" s="92">
        <f>E15*D15</f>
        <v>310.95999999999998</v>
      </c>
    </row>
    <row r="16" spans="1:6" s="1" customFormat="1" ht="15" customHeight="1">
      <c r="A16" s="72"/>
      <c r="B16" s="77"/>
      <c r="C16" s="78"/>
      <c r="D16" s="79"/>
      <c r="E16" s="93" t="s">
        <v>73</v>
      </c>
      <c r="F16" s="94">
        <f>SUM(F15:F15)</f>
        <v>310.95999999999998</v>
      </c>
    </row>
    <row r="17" spans="1:6" s="1" customFormat="1" ht="15" customHeight="1">
      <c r="A17" s="72">
        <v>4</v>
      </c>
      <c r="B17" s="158" t="str">
        <f>ORÇ!C17</f>
        <v>LÂMPADA FLUORESCENTE - 40W</v>
      </c>
      <c r="C17" s="165"/>
      <c r="D17" s="165"/>
      <c r="E17" s="165"/>
      <c r="F17" s="166"/>
    </row>
    <row r="18" spans="1:6" s="1" customFormat="1" ht="15" customHeight="1">
      <c r="A18" s="80">
        <f>ORÇ!B17</f>
        <v>98256</v>
      </c>
      <c r="B18" s="74"/>
      <c r="C18" s="81" t="s">
        <v>11</v>
      </c>
      <c r="D18" s="76">
        <v>10</v>
      </c>
      <c r="E18" s="91">
        <v>8.18</v>
      </c>
      <c r="F18" s="92">
        <f>E18*D18</f>
        <v>81.8</v>
      </c>
    </row>
    <row r="19" spans="1:6" s="1" customFormat="1" ht="15" customHeight="1">
      <c r="A19" s="72"/>
      <c r="B19" s="77"/>
      <c r="C19" s="78"/>
      <c r="D19" s="79"/>
      <c r="E19" s="93" t="s">
        <v>73</v>
      </c>
      <c r="F19" s="94">
        <f>SUM(F18:F18)</f>
        <v>81.8</v>
      </c>
    </row>
    <row r="20" spans="1:6" s="1" customFormat="1" ht="15" customHeight="1">
      <c r="A20" s="72">
        <v>5</v>
      </c>
      <c r="B20" s="158" t="str">
        <f>ORÇ!C19</f>
        <v xml:space="preserve">EP.07 - GRADE DE PROTEÇÃO EM FERRO </v>
      </c>
      <c r="C20" s="162"/>
      <c r="D20" s="162"/>
      <c r="E20" s="162"/>
      <c r="F20" s="163"/>
    </row>
    <row r="21" spans="1:6" s="1" customFormat="1" ht="15" customHeight="1">
      <c r="A21" s="73">
        <f>ORÇ!B19</f>
        <v>80275</v>
      </c>
      <c r="B21" s="74"/>
      <c r="C21" s="81" t="s">
        <v>24</v>
      </c>
      <c r="D21" s="76">
        <v>5.76</v>
      </c>
      <c r="E21" s="91">
        <v>93.84</v>
      </c>
      <c r="F21" s="92">
        <f>E21*D21</f>
        <v>540.51840000000004</v>
      </c>
    </row>
    <row r="22" spans="1:6" s="1" customFormat="1" ht="15" customHeight="1">
      <c r="A22" s="72"/>
      <c r="B22" s="77"/>
      <c r="C22" s="78"/>
      <c r="D22" s="79"/>
      <c r="E22" s="93" t="s">
        <v>73</v>
      </c>
      <c r="F22" s="94">
        <f>SUM(F21:F21)</f>
        <v>540.51840000000004</v>
      </c>
    </row>
    <row r="23" spans="1:6" s="1" customFormat="1" ht="15" customHeight="1">
      <c r="A23" s="72">
        <v>6</v>
      </c>
      <c r="B23" s="158" t="str">
        <f>ORÇ!C21</f>
        <v xml:space="preserve">SERVIÇOS DE SERRALHERIA /COM MATERIAL </v>
      </c>
      <c r="C23" s="159"/>
      <c r="D23" s="159"/>
      <c r="E23" s="159"/>
      <c r="F23" s="160"/>
    </row>
    <row r="24" spans="1:6" s="1" customFormat="1" ht="15" customHeight="1">
      <c r="A24" s="80" t="str">
        <f>ORÇ!B21</f>
        <v xml:space="preserve">COTAÇÃO </v>
      </c>
      <c r="B24" s="74"/>
      <c r="C24" s="81" t="s">
        <v>11</v>
      </c>
      <c r="D24" s="76">
        <v>1</v>
      </c>
      <c r="E24" s="91"/>
      <c r="F24" s="92">
        <v>800</v>
      </c>
    </row>
    <row r="25" spans="1:6" s="1" customFormat="1" ht="15" customHeight="1">
      <c r="A25" s="72"/>
      <c r="B25" s="77"/>
      <c r="C25" s="78"/>
      <c r="D25" s="79"/>
      <c r="E25" s="93" t="s">
        <v>73</v>
      </c>
      <c r="F25" s="94">
        <f>SUM(F24:F24)</f>
        <v>800</v>
      </c>
    </row>
    <row r="26" spans="1:6" s="1" customFormat="1" ht="15" customHeight="1">
      <c r="A26" s="72">
        <v>7</v>
      </c>
      <c r="B26" s="158" t="str">
        <f>ORÇ!C24</f>
        <v>TUBO DE PVC RÍGIDO, PONTA E BOLSA (LINHA ESGOTO) - 100MM (4")</v>
      </c>
      <c r="C26" s="159"/>
      <c r="D26" s="159"/>
      <c r="E26" s="159"/>
      <c r="F26" s="160"/>
    </row>
    <row r="27" spans="1:6" s="1" customFormat="1" ht="15" customHeight="1">
      <c r="A27" s="80">
        <f>ORÇ!B24</f>
        <v>100933</v>
      </c>
      <c r="B27" s="74"/>
      <c r="C27" s="81" t="s">
        <v>32</v>
      </c>
      <c r="D27" s="76">
        <v>30</v>
      </c>
      <c r="E27" s="91">
        <v>52.28</v>
      </c>
      <c r="F27" s="92">
        <f>E27*D27</f>
        <v>1568.4</v>
      </c>
    </row>
    <row r="28" spans="1:6" s="1" customFormat="1" ht="15" customHeight="1">
      <c r="A28" s="72"/>
      <c r="B28" s="77"/>
      <c r="C28" s="78"/>
      <c r="D28" s="79"/>
      <c r="E28" s="93" t="s">
        <v>73</v>
      </c>
      <c r="F28" s="94">
        <f>SUM(F27:F27)</f>
        <v>1568.4</v>
      </c>
    </row>
    <row r="29" spans="1:6" s="1" customFormat="1" ht="15" customHeight="1">
      <c r="A29" s="72">
        <v>8</v>
      </c>
      <c r="B29" s="158" t="str">
        <f>ORÇ!C26</f>
        <v>CAIXA DE LIGAÇÃO OU INSPEÇÃO - ESCAVAÇÃO E APILOAMENTO</v>
      </c>
      <c r="C29" s="159"/>
      <c r="D29" s="159"/>
      <c r="E29" s="159"/>
      <c r="F29" s="160"/>
    </row>
    <row r="30" spans="1:6" s="1" customFormat="1" ht="15" customHeight="1">
      <c r="A30" s="80">
        <f>ORÇ!B26</f>
        <v>101094</v>
      </c>
      <c r="B30" s="74"/>
      <c r="C30" s="81" t="s">
        <v>35</v>
      </c>
      <c r="D30" s="76">
        <v>0.22</v>
      </c>
      <c r="E30" s="91">
        <v>46.71</v>
      </c>
      <c r="F30" s="92">
        <f>E30*D30</f>
        <v>10.276200000000001</v>
      </c>
    </row>
    <row r="31" spans="1:6" s="1" customFormat="1" ht="15" customHeight="1">
      <c r="A31" s="72" t="s">
        <v>14</v>
      </c>
      <c r="B31" s="77"/>
      <c r="C31" s="78"/>
      <c r="D31" s="79"/>
      <c r="E31" s="93" t="s">
        <v>73</v>
      </c>
      <c r="F31" s="94">
        <f>SUM(F30:F30)</f>
        <v>10.276200000000001</v>
      </c>
    </row>
    <row r="32" spans="1:6" s="1" customFormat="1" ht="15" customHeight="1">
      <c r="A32" s="72">
        <v>9</v>
      </c>
      <c r="B32" s="158" t="str">
        <f>ORÇ!C28</f>
        <v>CAIXA DE LIGAÇÃO OU INSPEÇÃO - LASTRO DE CONCRETO (FUNDO)</v>
      </c>
      <c r="C32" s="159"/>
      <c r="D32" s="159"/>
      <c r="E32" s="159"/>
      <c r="F32" s="160"/>
    </row>
    <row r="33" spans="1:6" s="1" customFormat="1" ht="15" customHeight="1">
      <c r="A33" s="80">
        <f>ORÇ!B28</f>
        <v>101095</v>
      </c>
      <c r="B33" s="74"/>
      <c r="C33" s="81" t="s">
        <v>24</v>
      </c>
      <c r="D33" s="76">
        <v>0.06</v>
      </c>
      <c r="E33" s="91">
        <v>333.78</v>
      </c>
      <c r="F33" s="92">
        <f>E33*D33</f>
        <v>20.026799999999998</v>
      </c>
    </row>
    <row r="34" spans="1:6" s="1" customFormat="1" ht="15" customHeight="1">
      <c r="A34" s="72" t="s">
        <v>14</v>
      </c>
      <c r="B34" s="77"/>
      <c r="C34" s="78"/>
      <c r="D34" s="79"/>
      <c r="E34" s="93" t="s">
        <v>73</v>
      </c>
      <c r="F34" s="94">
        <f>SUM(F33:F33)</f>
        <v>20.026799999999998</v>
      </c>
    </row>
    <row r="35" spans="1:6" s="1" customFormat="1" ht="15" customHeight="1">
      <c r="A35" s="72">
        <v>10</v>
      </c>
      <c r="B35" s="158" t="str">
        <f>ORÇ!C30</f>
        <v>CAIXA DE LIGAÇÃO OU INSPEÇÃO - ALVENARIA DE 1/2 TIJOLO, REVESTIDA</v>
      </c>
      <c r="C35" s="159"/>
      <c r="D35" s="159"/>
      <c r="E35" s="159"/>
      <c r="F35" s="160"/>
    </row>
    <row r="36" spans="1:6" s="1" customFormat="1" ht="15" customHeight="1">
      <c r="A36" s="80">
        <f>ORÇ!B30</f>
        <v>101096</v>
      </c>
      <c r="B36" s="74"/>
      <c r="C36" s="81" t="s">
        <v>24</v>
      </c>
      <c r="D36" s="76">
        <v>0.36</v>
      </c>
      <c r="E36" s="91">
        <v>203.68</v>
      </c>
      <c r="F36" s="92">
        <f>E36*D36</f>
        <v>73.324799999999996</v>
      </c>
    </row>
    <row r="37" spans="1:6" s="1" customFormat="1" ht="15" customHeight="1">
      <c r="A37" s="72" t="s">
        <v>14</v>
      </c>
      <c r="B37" s="77"/>
      <c r="C37" s="78"/>
      <c r="D37" s="79"/>
      <c r="E37" s="93" t="s">
        <v>73</v>
      </c>
      <c r="F37" s="94">
        <f>SUM(F36:F36)</f>
        <v>73.324799999999996</v>
      </c>
    </row>
    <row r="38" spans="1:6" s="1" customFormat="1" ht="15" customHeight="1">
      <c r="A38" s="72">
        <v>11</v>
      </c>
      <c r="B38" s="158" t="str">
        <f>ORÇ!C32</f>
        <v>CAIXA DE LIGAÇÃO OU INSPEÇÃO - TAMPA DE CONCRETO</v>
      </c>
      <c r="C38" s="159"/>
      <c r="D38" s="159"/>
      <c r="E38" s="159"/>
      <c r="F38" s="160"/>
    </row>
    <row r="39" spans="1:6" s="1" customFormat="1" ht="15" customHeight="1">
      <c r="A39" s="80">
        <f>ORÇ!B32</f>
        <v>101098</v>
      </c>
      <c r="B39" s="74"/>
      <c r="C39" s="81" t="s">
        <v>24</v>
      </c>
      <c r="D39" s="76">
        <v>1</v>
      </c>
      <c r="E39" s="91">
        <v>173.18</v>
      </c>
      <c r="F39" s="92">
        <f>E39*D39</f>
        <v>173.18</v>
      </c>
    </row>
    <row r="40" spans="1:6" s="1" customFormat="1" ht="15" customHeight="1">
      <c r="A40" s="72" t="s">
        <v>14</v>
      </c>
      <c r="B40" s="77"/>
      <c r="C40" s="78"/>
      <c r="D40" s="79"/>
      <c r="E40" s="93" t="s">
        <v>73</v>
      </c>
      <c r="F40" s="94">
        <f>SUM(F39:F39)</f>
        <v>173.18</v>
      </c>
    </row>
    <row r="41" spans="1:6" s="1" customFormat="1" ht="15" customHeight="1">
      <c r="A41" s="72">
        <v>12</v>
      </c>
      <c r="B41" s="158" t="str">
        <f>ORÇ!C34</f>
        <v>BLOCOS VAZADOS DE CONCRETO ESTRUTURAL - 14CM - 8MPA</v>
      </c>
      <c r="C41" s="159"/>
      <c r="D41" s="159"/>
      <c r="E41" s="159"/>
      <c r="F41" s="160"/>
    </row>
    <row r="42" spans="1:6" s="1" customFormat="1" ht="15" customHeight="1">
      <c r="A42" s="80">
        <f>ORÇ!B34</f>
        <v>40131</v>
      </c>
      <c r="B42" s="74"/>
      <c r="C42" s="81" t="s">
        <v>24</v>
      </c>
      <c r="D42" s="76">
        <v>4</v>
      </c>
      <c r="E42" s="91">
        <v>69.37</v>
      </c>
      <c r="F42" s="92">
        <f>E42*D42</f>
        <v>277.48</v>
      </c>
    </row>
    <row r="43" spans="1:6" s="1" customFormat="1" ht="15" customHeight="1">
      <c r="A43" s="72" t="s">
        <v>14</v>
      </c>
      <c r="B43" s="77"/>
      <c r="C43" s="78"/>
      <c r="D43" s="79"/>
      <c r="E43" s="93" t="s">
        <v>73</v>
      </c>
      <c r="F43" s="94">
        <f>SUM(F42:F42)</f>
        <v>277.48</v>
      </c>
    </row>
    <row r="44" spans="1:6" s="1" customFormat="1" ht="15" customHeight="1">
      <c r="A44" s="72">
        <v>13</v>
      </c>
      <c r="B44" s="158" t="str">
        <f>ORÇ!C36</f>
        <v xml:space="preserve">Kit Concertina 10m -315mm Haster + Alicate Para Instalação </v>
      </c>
      <c r="C44" s="159"/>
      <c r="D44" s="159"/>
      <c r="E44" s="159"/>
      <c r="F44" s="160"/>
    </row>
    <row r="45" spans="1:6" s="1" customFormat="1" ht="15" customHeight="1">
      <c r="A45" s="80" t="str">
        <f>ORÇ!B36</f>
        <v xml:space="preserve">COTAÇÃO </v>
      </c>
      <c r="B45" s="74"/>
      <c r="C45" s="81" t="s">
        <v>11</v>
      </c>
      <c r="D45" s="76">
        <v>1</v>
      </c>
      <c r="E45" s="91"/>
      <c r="F45" s="92">
        <v>145</v>
      </c>
    </row>
    <row r="46" spans="1:6" s="1" customFormat="1" ht="15" customHeight="1">
      <c r="A46" s="72" t="s">
        <v>14</v>
      </c>
      <c r="B46" s="77"/>
      <c r="C46" s="78"/>
      <c r="D46" s="79"/>
      <c r="E46" s="93" t="s">
        <v>73</v>
      </c>
      <c r="F46" s="94">
        <f>SUM(F45:F45)</f>
        <v>145</v>
      </c>
    </row>
    <row r="47" spans="1:6" s="1" customFormat="1" ht="15" customHeight="1">
      <c r="A47" s="72">
        <v>14</v>
      </c>
      <c r="B47" s="158" t="str">
        <f>ORÇ!C38</f>
        <v>LAJE MISTA TRELIÇADA H-8CM COM CAPEAMENTO 4CM (12CM)</v>
      </c>
      <c r="C47" s="159"/>
      <c r="D47" s="159"/>
      <c r="E47" s="159"/>
      <c r="F47" s="160"/>
    </row>
    <row r="48" spans="1:6" s="1" customFormat="1" ht="15" customHeight="1">
      <c r="A48" s="80">
        <f>ORÇ!B38</f>
        <v>30419</v>
      </c>
      <c r="B48" s="74"/>
      <c r="C48" s="81" t="s">
        <v>24</v>
      </c>
      <c r="D48" s="76">
        <v>42.75</v>
      </c>
      <c r="E48" s="91">
        <v>91.48</v>
      </c>
      <c r="F48" s="92">
        <f>E48*D48</f>
        <v>3910.77</v>
      </c>
    </row>
    <row r="49" spans="1:6" s="1" customFormat="1" ht="15" customHeight="1">
      <c r="A49" s="72" t="s">
        <v>14</v>
      </c>
      <c r="B49" s="77"/>
      <c r="C49" s="78"/>
      <c r="D49" s="79"/>
      <c r="E49" s="93" t="s">
        <v>73</v>
      </c>
      <c r="F49" s="94">
        <f>SUM(F48:F48)</f>
        <v>3910.77</v>
      </c>
    </row>
    <row r="50" spans="1:6" s="1" customFormat="1" ht="15" customHeight="1">
      <c r="A50" s="72">
        <v>15</v>
      </c>
      <c r="B50" s="158" t="str">
        <f>ORÇ!C40</f>
        <v>CHAPISCO COMUM - ARGAMASSA DE CIMENTO E AREIA 1:3</v>
      </c>
      <c r="C50" s="159"/>
      <c r="D50" s="159"/>
      <c r="E50" s="159"/>
      <c r="F50" s="160"/>
    </row>
    <row r="51" spans="1:6" s="1" customFormat="1" ht="15" customHeight="1">
      <c r="A51" s="80">
        <f>ORÇ!B40</f>
        <v>110201</v>
      </c>
      <c r="B51" s="74"/>
      <c r="C51" s="81" t="s">
        <v>24</v>
      </c>
      <c r="D51" s="76">
        <v>42.75</v>
      </c>
      <c r="E51" s="91">
        <v>6.12</v>
      </c>
      <c r="F51" s="92">
        <f>E51*D51</f>
        <v>261.63</v>
      </c>
    </row>
    <row r="52" spans="1:6" s="1" customFormat="1" ht="15" customHeight="1">
      <c r="A52" s="72" t="s">
        <v>14</v>
      </c>
      <c r="B52" s="77"/>
      <c r="C52" s="78"/>
      <c r="D52" s="79"/>
      <c r="E52" s="93" t="s">
        <v>73</v>
      </c>
      <c r="F52" s="94">
        <f>SUM(F51:F51)</f>
        <v>261.63</v>
      </c>
    </row>
    <row r="53" spans="1:6" s="1" customFormat="1" ht="15" customHeight="1">
      <c r="A53" s="72">
        <v>16</v>
      </c>
      <c r="B53" s="158" t="str">
        <f>ORÇ!C42</f>
        <v>EMBOÇO INTERNO - ARGAMASSA MISTA DE CIMENTO, CAL E AREIA 1:4/12</v>
      </c>
      <c r="C53" s="159"/>
      <c r="D53" s="159"/>
      <c r="E53" s="159"/>
      <c r="F53" s="160"/>
    </row>
    <row r="54" spans="1:6" s="1" customFormat="1" ht="15" customHeight="1">
      <c r="A54" s="80">
        <f>ORÇ!B42</f>
        <v>110208</v>
      </c>
      <c r="B54" s="74"/>
      <c r="C54" s="81" t="s">
        <v>24</v>
      </c>
      <c r="D54" s="76">
        <v>42.75</v>
      </c>
      <c r="E54" s="91">
        <v>31.56</v>
      </c>
      <c r="F54" s="92">
        <f>E54*D54</f>
        <v>1349.19</v>
      </c>
    </row>
    <row r="55" spans="1:6" s="1" customFormat="1" ht="15" customHeight="1">
      <c r="A55" s="72" t="s">
        <v>14</v>
      </c>
      <c r="B55" s="77"/>
      <c r="C55" s="78"/>
      <c r="D55" s="79"/>
      <c r="E55" s="93" t="s">
        <v>73</v>
      </c>
      <c r="F55" s="94">
        <f>SUM(F54:F54)</f>
        <v>1349.19</v>
      </c>
    </row>
    <row r="56" spans="1:6" s="1" customFormat="1" ht="15" customHeight="1">
      <c r="A56" s="72">
        <v>17</v>
      </c>
      <c r="B56" s="158" t="str">
        <f>ORÇ!C44</f>
        <v>REBOCO INTERNO - ARGAMASSA PRÉ-FABRICADA</v>
      </c>
      <c r="C56" s="159"/>
      <c r="D56" s="159"/>
      <c r="E56" s="159"/>
      <c r="F56" s="160"/>
    </row>
    <row r="57" spans="1:6" s="1" customFormat="1" ht="15" customHeight="1">
      <c r="A57" s="80">
        <f>ORÇ!B44</f>
        <v>110213</v>
      </c>
      <c r="B57" s="74"/>
      <c r="C57" s="81" t="s">
        <v>24</v>
      </c>
      <c r="D57" s="76">
        <v>42.75</v>
      </c>
      <c r="E57" s="91">
        <v>23.46</v>
      </c>
      <c r="F57" s="92">
        <f>E57*D57</f>
        <v>1002.9150000000001</v>
      </c>
    </row>
    <row r="58" spans="1:6" s="1" customFormat="1" ht="15" customHeight="1">
      <c r="A58" s="72" t="s">
        <v>14</v>
      </c>
      <c r="B58" s="77"/>
      <c r="C58" s="78"/>
      <c r="D58" s="79"/>
      <c r="E58" s="93" t="s">
        <v>73</v>
      </c>
      <c r="F58" s="94">
        <f>SUM(F57:F57)</f>
        <v>1002.9150000000001</v>
      </c>
    </row>
    <row r="59" spans="1:6" s="1" customFormat="1" ht="15" customHeight="1">
      <c r="A59" s="82">
        <v>18</v>
      </c>
      <c r="B59" s="167" t="str">
        <f>ORÇ!C46</f>
        <v>TINTA ACRÍLICA - REPINTURA DE ALVENARIA E CONCRETO COM RETOQUE DE MASSA</v>
      </c>
      <c r="C59" s="168"/>
      <c r="D59" s="168"/>
      <c r="E59" s="168"/>
      <c r="F59" s="169"/>
    </row>
    <row r="60" spans="1:6" s="1" customFormat="1" ht="15" customHeight="1">
      <c r="A60" s="83">
        <f>ORÇ!B46</f>
        <v>158005</v>
      </c>
      <c r="B60" s="84"/>
      <c r="C60" s="85" t="s">
        <v>24</v>
      </c>
      <c r="D60" s="86">
        <v>1735</v>
      </c>
      <c r="E60" s="95">
        <v>15.19</v>
      </c>
      <c r="F60" s="96">
        <f>E60*D60</f>
        <v>26354.649999999998</v>
      </c>
    </row>
    <row r="61" spans="1:6" s="1" customFormat="1" ht="15" customHeight="1">
      <c r="A61" s="82" t="s">
        <v>14</v>
      </c>
      <c r="B61" s="87"/>
      <c r="C61" s="88"/>
      <c r="D61" s="89"/>
      <c r="E61" s="97" t="s">
        <v>73</v>
      </c>
      <c r="F61" s="98">
        <f>SUM(F60:F60)</f>
        <v>26354.649999999998</v>
      </c>
    </row>
    <row r="62" spans="1:6" s="1" customFormat="1" ht="15" customHeight="1">
      <c r="A62" s="72">
        <v>19</v>
      </c>
      <c r="B62" s="158" t="str">
        <f>ORÇ!C48</f>
        <v>ESMALTE SINTÉTICO - REPINTURA DE ESQUADRIAS DE MADEIRA</v>
      </c>
      <c r="C62" s="159"/>
      <c r="D62" s="159"/>
      <c r="E62" s="159"/>
      <c r="F62" s="160"/>
    </row>
    <row r="63" spans="1:6" s="1" customFormat="1" ht="15" customHeight="1">
      <c r="A63" s="80">
        <f>ORÇ!B48</f>
        <v>158030</v>
      </c>
      <c r="B63" s="74"/>
      <c r="C63" s="81" t="s">
        <v>24</v>
      </c>
      <c r="D63" s="76">
        <v>58.8</v>
      </c>
      <c r="E63" s="91">
        <v>18.59</v>
      </c>
      <c r="F63" s="92">
        <f>E63*D63</f>
        <v>1093.0919999999999</v>
      </c>
    </row>
    <row r="64" spans="1:6" s="1" customFormat="1" ht="15" customHeight="1">
      <c r="A64" s="72" t="s">
        <v>14</v>
      </c>
      <c r="B64" s="77"/>
      <c r="C64" s="78"/>
      <c r="D64" s="79"/>
      <c r="E64" s="93" t="s">
        <v>73</v>
      </c>
      <c r="F64" s="94">
        <f>SUM(F63:F63)</f>
        <v>1093.0919999999999</v>
      </c>
    </row>
    <row r="65" spans="1:7" s="1" customFormat="1" ht="15" customHeight="1">
      <c r="A65" s="72">
        <v>20</v>
      </c>
      <c r="B65" s="158" t="str">
        <f>ORÇ!C50</f>
        <v>ESMALTE SINTÉTICO - REPINTURA DE ESQUADRIAS METÁLICAS</v>
      </c>
      <c r="C65" s="159"/>
      <c r="D65" s="159"/>
      <c r="E65" s="159"/>
      <c r="F65" s="160"/>
    </row>
    <row r="66" spans="1:7" s="1" customFormat="1" ht="15" customHeight="1">
      <c r="A66" s="80">
        <f>ORÇ!B50</f>
        <v>158034</v>
      </c>
      <c r="B66" s="74"/>
      <c r="C66" s="81" t="s">
        <v>24</v>
      </c>
      <c r="D66" s="76">
        <v>82.1</v>
      </c>
      <c r="E66" s="91">
        <v>25.53</v>
      </c>
      <c r="F66" s="92">
        <f>E66*D66</f>
        <v>2096.0129999999999</v>
      </c>
    </row>
    <row r="67" spans="1:7" s="1" customFormat="1" ht="15" customHeight="1">
      <c r="A67" s="72" t="s">
        <v>14</v>
      </c>
      <c r="B67" s="77"/>
      <c r="C67" s="78"/>
      <c r="D67" s="79"/>
      <c r="E67" s="93" t="s">
        <v>73</v>
      </c>
      <c r="F67" s="94">
        <f>SUM(F66:F66)</f>
        <v>2096.0129999999999</v>
      </c>
    </row>
    <row r="68" spans="1:7" s="1" customFormat="1" ht="15" customHeight="1">
      <c r="A68" s="72">
        <v>21</v>
      </c>
      <c r="B68" s="158" t="str">
        <f>ORÇ!C52</f>
        <v>LIMPEZA GERAL DA OBRA</v>
      </c>
      <c r="C68" s="159"/>
      <c r="D68" s="159"/>
      <c r="E68" s="159"/>
      <c r="F68" s="160"/>
    </row>
    <row r="69" spans="1:7" s="1" customFormat="1" ht="15" customHeight="1">
      <c r="A69" s="80">
        <f>ORÇ!B52</f>
        <v>170401</v>
      </c>
      <c r="B69" s="74"/>
      <c r="C69" s="81" t="s">
        <v>24</v>
      </c>
      <c r="D69" s="76">
        <v>432</v>
      </c>
      <c r="E69" s="91">
        <v>10.38</v>
      </c>
      <c r="F69" s="92">
        <f>E69*D69</f>
        <v>4484.1600000000008</v>
      </c>
    </row>
    <row r="70" spans="1:7" s="1" customFormat="1" ht="15" customHeight="1">
      <c r="A70" s="72" t="s">
        <v>14</v>
      </c>
      <c r="B70" s="77"/>
      <c r="C70" s="78"/>
      <c r="D70" s="79"/>
      <c r="E70" s="93" t="s">
        <v>73</v>
      </c>
      <c r="F70" s="94">
        <f>SUM(F69:F69)</f>
        <v>4484.1600000000008</v>
      </c>
    </row>
    <row r="71" spans="1:7" s="1" customFormat="1" ht="15" customHeight="1">
      <c r="A71" s="72"/>
      <c r="B71" s="77"/>
      <c r="C71" s="78"/>
      <c r="D71" s="79"/>
      <c r="E71" s="93"/>
      <c r="F71" s="94"/>
    </row>
    <row r="72" spans="1:7" ht="15" customHeight="1">
      <c r="A72" s="72"/>
      <c r="B72" s="77"/>
      <c r="C72" s="78"/>
      <c r="D72" s="79"/>
      <c r="E72" s="93" t="s">
        <v>74</v>
      </c>
      <c r="F72" s="105">
        <f>ORÇ!L55</f>
        <v>46664.386200000001</v>
      </c>
    </row>
    <row r="73" spans="1:7" ht="15" customHeight="1">
      <c r="A73" s="8"/>
      <c r="B73" s="74"/>
      <c r="C73" s="75"/>
      <c r="D73" s="99"/>
      <c r="E73" s="93" t="s">
        <v>75</v>
      </c>
      <c r="F73" s="94">
        <f>F72*0.25</f>
        <v>11666.09655</v>
      </c>
    </row>
    <row r="74" spans="1:7" s="1" customFormat="1" ht="15" customHeight="1">
      <c r="A74" s="100"/>
      <c r="B74" s="101"/>
      <c r="C74" s="102"/>
      <c r="D74" s="103"/>
      <c r="E74" s="106" t="s">
        <v>76</v>
      </c>
      <c r="F74" s="107">
        <f>F72+F73</f>
        <v>58330.482750000003</v>
      </c>
    </row>
    <row r="75" spans="1:7" s="1" customFormat="1" ht="15" customHeight="1">
      <c r="A75" s="176" t="s">
        <v>58</v>
      </c>
      <c r="B75" s="176"/>
      <c r="C75" s="176"/>
      <c r="D75" s="176"/>
      <c r="E75" s="176"/>
      <c r="F75" s="176"/>
      <c r="G75" s="176"/>
    </row>
    <row r="76" spans="1:7" ht="20.100000000000001" customHeight="1">
      <c r="A76" s="184" t="s">
        <v>61</v>
      </c>
      <c r="B76" s="184"/>
      <c r="C76" s="184"/>
      <c r="D76" s="184"/>
      <c r="E76" s="184"/>
      <c r="F76" s="104"/>
      <c r="G76" s="104"/>
    </row>
    <row r="77" spans="1:7" ht="20.100000000000001" customHeight="1">
      <c r="A77" s="82">
        <v>18</v>
      </c>
      <c r="B77" s="167" t="str">
        <f>ORÇ!C46</f>
        <v>TINTA ACRÍLICA - REPINTURA DE ALVENARIA E CONCRETO COM RETOQUE DE MASSA</v>
      </c>
      <c r="C77" s="168"/>
      <c r="D77" s="168"/>
      <c r="E77" s="168"/>
      <c r="F77" s="169"/>
      <c r="G77" s="104"/>
    </row>
    <row r="78" spans="1:7" ht="20.100000000000001" customHeight="1">
      <c r="A78" s="83">
        <f>ORÇ!B46</f>
        <v>158005</v>
      </c>
      <c r="B78" s="84"/>
      <c r="C78" s="85" t="s">
        <v>24</v>
      </c>
      <c r="D78" s="86">
        <v>1735</v>
      </c>
      <c r="E78" s="95">
        <v>15.19</v>
      </c>
      <c r="F78" s="96">
        <f>E78*D78</f>
        <v>26354.649999999998</v>
      </c>
      <c r="G78" s="104"/>
    </row>
    <row r="79" spans="1:7" ht="20.100000000000001" customHeight="1">
      <c r="A79" s="82" t="s">
        <v>14</v>
      </c>
      <c r="B79" s="87"/>
      <c r="C79" s="88"/>
      <c r="D79" s="89"/>
      <c r="E79" s="97" t="s">
        <v>73</v>
      </c>
      <c r="F79" s="98">
        <f>SUM(F78:F78)</f>
        <v>26354.649999999998</v>
      </c>
      <c r="G79" s="104"/>
    </row>
    <row r="80" spans="1:7" ht="20.100000000000001" customHeight="1">
      <c r="A80" s="185" t="s">
        <v>77</v>
      </c>
      <c r="B80" s="185"/>
      <c r="C80" s="104"/>
      <c r="D80" s="104"/>
      <c r="E80" s="104"/>
      <c r="F80" s="104"/>
      <c r="G80" s="104"/>
    </row>
    <row r="81" spans="1:7" ht="20.100000000000001" customHeight="1">
      <c r="A81" s="186" t="s">
        <v>78</v>
      </c>
      <c r="B81" s="186"/>
      <c r="C81" s="186"/>
      <c r="D81" s="186"/>
      <c r="E81" s="186"/>
      <c r="F81" s="186"/>
      <c r="G81" s="186"/>
    </row>
    <row r="82" spans="1:7">
      <c r="A82" s="187" t="s">
        <v>63</v>
      </c>
      <c r="B82" s="187"/>
    </row>
  </sheetData>
  <mergeCells count="30">
    <mergeCell ref="B77:F77"/>
    <mergeCell ref="A80:B80"/>
    <mergeCell ref="A81:G81"/>
    <mergeCell ref="A82:B82"/>
    <mergeCell ref="A5:F6"/>
    <mergeCell ref="B62:F62"/>
    <mergeCell ref="B65:F65"/>
    <mergeCell ref="B68:F68"/>
    <mergeCell ref="A75:G75"/>
    <mergeCell ref="A76:E76"/>
    <mergeCell ref="B47:F47"/>
    <mergeCell ref="B50:F50"/>
    <mergeCell ref="B53:F53"/>
    <mergeCell ref="B56:F56"/>
    <mergeCell ref="B59:F59"/>
    <mergeCell ref="B32:F32"/>
    <mergeCell ref="B35:F35"/>
    <mergeCell ref="B38:F38"/>
    <mergeCell ref="B41:F41"/>
    <mergeCell ref="B44:F44"/>
    <mergeCell ref="B17:F17"/>
    <mergeCell ref="B20:F20"/>
    <mergeCell ref="B23:F23"/>
    <mergeCell ref="B26:F26"/>
    <mergeCell ref="B29:F29"/>
    <mergeCell ref="B3:F3"/>
    <mergeCell ref="B4:F4"/>
    <mergeCell ref="B8:F8"/>
    <mergeCell ref="B11:F11"/>
    <mergeCell ref="B14:F14"/>
  </mergeCells>
  <printOptions horizontalCentered="1"/>
  <pageMargins left="0.118055555555556" right="0.118055555555556" top="0.235416666666667" bottom="0.118055555555556" header="0.31388888888888899" footer="0.31388888888888899"/>
  <pageSetup paperSize="9" scale="84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workbookViewId="0">
      <selection activeCell="F8" sqref="F8"/>
    </sheetView>
  </sheetViews>
  <sheetFormatPr defaultColWidth="9" defaultRowHeight="13.2"/>
  <cols>
    <col min="1" max="1" width="9.109375" style="2"/>
    <col min="2" max="2" width="33.6640625" style="3" customWidth="1"/>
    <col min="3" max="3" width="10.6640625" style="4" customWidth="1"/>
    <col min="4" max="4" width="10.6640625" style="3" customWidth="1"/>
    <col min="5" max="5" width="10.6640625" style="5" customWidth="1"/>
    <col min="6" max="8" width="10.6640625" style="2" customWidth="1"/>
    <col min="9" max="16377" width="9.109375" style="2"/>
    <col min="16378" max="16384" width="9" style="2"/>
  </cols>
  <sheetData>
    <row r="1" spans="1:8">
      <c r="A1" s="3"/>
      <c r="B1" s="4"/>
      <c r="C1" s="3"/>
      <c r="D1" s="5"/>
      <c r="F1" s="5"/>
      <c r="G1" s="5"/>
      <c r="H1" s="5"/>
    </row>
    <row r="2" spans="1:8">
      <c r="A2" s="6"/>
      <c r="B2" s="194" t="s">
        <v>64</v>
      </c>
      <c r="C2" s="194"/>
      <c r="D2" s="194"/>
      <c r="E2" s="195"/>
      <c r="F2" s="195"/>
      <c r="G2" s="195"/>
      <c r="H2" s="196"/>
    </row>
    <row r="3" spans="1:8" ht="30" customHeight="1">
      <c r="A3" s="8"/>
      <c r="B3" s="197" t="s">
        <v>79</v>
      </c>
      <c r="C3" s="198"/>
      <c r="D3" s="198"/>
      <c r="E3" s="198"/>
      <c r="F3" s="198"/>
      <c r="G3" s="198"/>
      <c r="H3" s="199"/>
    </row>
    <row r="4" spans="1:8" ht="30" customHeight="1">
      <c r="A4" s="200" t="s">
        <v>80</v>
      </c>
      <c r="B4" s="201"/>
      <c r="C4" s="201"/>
      <c r="D4" s="201"/>
      <c r="E4" s="201"/>
      <c r="F4" s="201"/>
      <c r="G4" s="201"/>
      <c r="H4" s="202"/>
    </row>
    <row r="5" spans="1:8" ht="15" customHeight="1">
      <c r="A5" s="9"/>
      <c r="B5" s="10"/>
      <c r="C5" s="10"/>
      <c r="D5" s="10"/>
      <c r="E5" s="32"/>
      <c r="F5" s="32"/>
      <c r="G5" s="32"/>
      <c r="H5" s="33"/>
    </row>
    <row r="6" spans="1:8" ht="15" customHeight="1">
      <c r="A6" s="11"/>
      <c r="B6" s="12"/>
      <c r="C6" s="12"/>
      <c r="D6" s="12"/>
      <c r="E6" s="34"/>
      <c r="F6" s="34"/>
      <c r="G6" s="34" t="s">
        <v>81</v>
      </c>
      <c r="H6" s="35" t="s">
        <v>82</v>
      </c>
    </row>
    <row r="7" spans="1:8" s="1" customFormat="1" ht="20.100000000000001" customHeight="1">
      <c r="A7" s="13" t="s">
        <v>67</v>
      </c>
      <c r="B7" s="14" t="s">
        <v>68</v>
      </c>
      <c r="C7" s="15" t="s">
        <v>83</v>
      </c>
      <c r="D7" s="15" t="s">
        <v>84</v>
      </c>
      <c r="E7" s="15" t="s">
        <v>85</v>
      </c>
      <c r="F7" s="15" t="s">
        <v>86</v>
      </c>
      <c r="G7" s="15" t="s">
        <v>87</v>
      </c>
      <c r="H7" s="36" t="s">
        <v>88</v>
      </c>
    </row>
    <row r="8" spans="1:8" s="1" customFormat="1" ht="9.9" customHeight="1">
      <c r="A8" s="206">
        <v>1</v>
      </c>
      <c r="B8" s="211" t="s">
        <v>89</v>
      </c>
      <c r="C8" s="16">
        <f>(G8/2)</f>
        <v>4424.2437499999996</v>
      </c>
      <c r="D8" s="16">
        <f>(G8/2)</f>
        <v>4424.2437499999996</v>
      </c>
      <c r="E8" s="37"/>
      <c r="F8" s="37"/>
      <c r="G8" s="37">
        <f>SUM(7078.79*1.25)</f>
        <v>8848.4874999999993</v>
      </c>
      <c r="H8" s="38">
        <f>SUM(G8/G28)*100</f>
        <v>15.16957837350123</v>
      </c>
    </row>
    <row r="9" spans="1:8" s="1" customFormat="1" ht="6" customHeight="1">
      <c r="A9" s="206"/>
      <c r="B9" s="212"/>
      <c r="C9" s="17"/>
      <c r="D9" s="17"/>
      <c r="E9" s="39"/>
      <c r="F9" s="39"/>
      <c r="G9" s="39"/>
      <c r="H9" s="40"/>
    </row>
    <row r="10" spans="1:8" s="1" customFormat="1" ht="9.9" customHeight="1">
      <c r="A10" s="206"/>
      <c r="B10" s="213"/>
      <c r="C10" s="18"/>
      <c r="D10" s="19"/>
      <c r="E10" s="41"/>
      <c r="F10" s="41"/>
      <c r="G10" s="41"/>
      <c r="H10" s="42"/>
    </row>
    <row r="11" spans="1:8" s="1" customFormat="1" ht="9.9" customHeight="1">
      <c r="A11" s="207">
        <v>2</v>
      </c>
      <c r="B11" s="214" t="s">
        <v>90</v>
      </c>
      <c r="C11" s="20"/>
      <c r="D11" s="20"/>
      <c r="E11" s="25">
        <f>(G11/2)</f>
        <v>18464.849999999999</v>
      </c>
      <c r="F11" s="25">
        <f>(G11/2)</f>
        <v>18464.849999999999</v>
      </c>
      <c r="G11" s="43">
        <f>SUM((29543.76*1.25))</f>
        <v>36929.699999999997</v>
      </c>
      <c r="H11" s="40">
        <f>SUM(G11/G28)*100</f>
        <v>63.311156676198991</v>
      </c>
    </row>
    <row r="12" spans="1:8" s="1" customFormat="1" ht="6" customHeight="1">
      <c r="A12" s="207"/>
      <c r="B12" s="215"/>
      <c r="C12" s="21"/>
      <c r="D12" s="21"/>
      <c r="E12" s="24"/>
      <c r="F12" s="24"/>
      <c r="G12" s="39"/>
      <c r="H12" s="40"/>
    </row>
    <row r="13" spans="1:8" s="1" customFormat="1" ht="9.9" customHeight="1">
      <c r="A13" s="207"/>
      <c r="B13" s="216"/>
      <c r="C13" s="18"/>
      <c r="D13" s="19"/>
      <c r="E13" s="41"/>
      <c r="F13" s="41"/>
      <c r="G13" s="41"/>
      <c r="H13" s="42"/>
    </row>
    <row r="14" spans="1:8" s="1" customFormat="1" ht="9.9" customHeight="1">
      <c r="A14" s="207">
        <v>3</v>
      </c>
      <c r="B14" s="214" t="s">
        <v>91</v>
      </c>
      <c r="C14" s="20"/>
      <c r="D14" s="20"/>
      <c r="E14" s="20"/>
      <c r="F14" s="25">
        <f>(G14/1)</f>
        <v>2638.7</v>
      </c>
      <c r="G14" s="43">
        <f>SUM(2110.96*1.25)</f>
        <v>2638.7</v>
      </c>
      <c r="H14" s="40">
        <f>SUM(G14/G28)*100</f>
        <v>4.523707182064471</v>
      </c>
    </row>
    <row r="15" spans="1:8" s="1" customFormat="1" ht="6" customHeight="1">
      <c r="A15" s="207"/>
      <c r="B15" s="215"/>
      <c r="C15" s="21"/>
      <c r="D15" s="21"/>
      <c r="E15" s="21"/>
      <c r="F15" s="24"/>
      <c r="G15" s="39"/>
      <c r="H15" s="44"/>
    </row>
    <row r="16" spans="1:8" s="1" customFormat="1" ht="9.9" customHeight="1">
      <c r="A16" s="207"/>
      <c r="B16" s="216"/>
      <c r="C16" s="18"/>
      <c r="D16" s="19"/>
      <c r="E16" s="41"/>
      <c r="F16" s="41"/>
      <c r="G16" s="41"/>
      <c r="H16" s="42"/>
    </row>
    <row r="17" spans="1:8" s="1" customFormat="1" ht="9.9" customHeight="1">
      <c r="A17" s="208">
        <v>4</v>
      </c>
      <c r="B17" s="217" t="s">
        <v>92</v>
      </c>
      <c r="C17" s="22"/>
      <c r="D17" s="23">
        <f>(G17/2)</f>
        <v>979.57499999999993</v>
      </c>
      <c r="E17" s="23">
        <f>(G17/2)</f>
        <v>979.57499999999993</v>
      </c>
      <c r="F17" s="45"/>
      <c r="G17" s="46">
        <f>SUM(1567.32*1.25)</f>
        <v>1959.1499999999999</v>
      </c>
      <c r="H17" s="47">
        <f>SUM(G17/G28)*100</f>
        <v>3.3587072898554622</v>
      </c>
    </row>
    <row r="18" spans="1:8" s="1" customFormat="1" ht="6" customHeight="1">
      <c r="A18" s="208"/>
      <c r="B18" s="218"/>
      <c r="C18" s="21"/>
      <c r="D18" s="24"/>
      <c r="E18" s="48"/>
      <c r="F18" s="49"/>
      <c r="G18" s="39"/>
      <c r="H18" s="44"/>
    </row>
    <row r="19" spans="1:8" s="1" customFormat="1" ht="9.9" customHeight="1">
      <c r="A19" s="208"/>
      <c r="B19" s="219"/>
      <c r="C19" s="18"/>
      <c r="D19" s="19"/>
      <c r="E19" s="41"/>
      <c r="F19" s="41"/>
      <c r="G19" s="41"/>
      <c r="H19" s="42"/>
    </row>
    <row r="20" spans="1:8" s="1" customFormat="1" ht="9.9" customHeight="1">
      <c r="A20" s="207">
        <v>5</v>
      </c>
      <c r="B20" s="214" t="s">
        <v>93</v>
      </c>
      <c r="C20" s="20"/>
      <c r="D20" s="20"/>
      <c r="E20" s="20"/>
      <c r="F20" s="25">
        <f>(G20/1)</f>
        <v>2349.25</v>
      </c>
      <c r="G20" s="43">
        <f>SUM(1879.4*1.25)</f>
        <v>2349.25</v>
      </c>
      <c r="H20" s="40">
        <f>SUM(G20/G28)*100</f>
        <v>4.0274828883408338</v>
      </c>
    </row>
    <row r="21" spans="1:8" s="1" customFormat="1" ht="6" customHeight="1">
      <c r="A21" s="207"/>
      <c r="B21" s="215"/>
      <c r="C21" s="21"/>
      <c r="D21" s="21"/>
      <c r="E21" s="50"/>
      <c r="F21" s="51"/>
      <c r="G21" s="39"/>
      <c r="H21" s="44"/>
    </row>
    <row r="22" spans="1:8" s="1" customFormat="1" ht="9.9" customHeight="1">
      <c r="A22" s="207"/>
      <c r="B22" s="216"/>
      <c r="C22" s="18"/>
      <c r="D22" s="19"/>
      <c r="E22" s="41"/>
      <c r="F22" s="41"/>
      <c r="G22" s="41"/>
      <c r="H22" s="42"/>
    </row>
    <row r="23" spans="1:8" s="1" customFormat="1" ht="9.9" customHeight="1">
      <c r="A23" s="207">
        <v>6</v>
      </c>
      <c r="B23" s="214" t="s">
        <v>94</v>
      </c>
      <c r="C23" s="20"/>
      <c r="D23" s="20"/>
      <c r="E23" s="20"/>
      <c r="F23" s="25">
        <f>(G23/1)</f>
        <v>5605.2</v>
      </c>
      <c r="G23" s="43">
        <f>SUM(4484.16*1.25)</f>
        <v>5605.2</v>
      </c>
      <c r="H23" s="40">
        <f>SUM(G23/G28)*100</f>
        <v>9.6093847337354656</v>
      </c>
    </row>
    <row r="24" spans="1:8" s="1" customFormat="1" ht="6" customHeight="1">
      <c r="A24" s="207"/>
      <c r="B24" s="215"/>
      <c r="C24" s="21"/>
      <c r="D24" s="21"/>
      <c r="E24" s="50"/>
      <c r="F24" s="51"/>
      <c r="G24" s="39"/>
      <c r="H24" s="44"/>
    </row>
    <row r="25" spans="1:8" s="1" customFormat="1" ht="9.9" customHeight="1">
      <c r="A25" s="207"/>
      <c r="B25" s="216"/>
      <c r="C25" s="18"/>
      <c r="D25" s="19"/>
      <c r="E25" s="41"/>
      <c r="F25" s="41"/>
      <c r="G25" s="41"/>
      <c r="H25" s="42"/>
    </row>
    <row r="26" spans="1:8" s="1" customFormat="1" ht="9.9" customHeight="1">
      <c r="A26" s="207"/>
      <c r="B26" s="220" t="s">
        <v>95</v>
      </c>
      <c r="C26" s="25">
        <f>SUM(C8:C25)</f>
        <v>4424.2437499999996</v>
      </c>
      <c r="D26" s="25">
        <f>SUM(D8:D25)</f>
        <v>5403.8187499999995</v>
      </c>
      <c r="E26" s="43">
        <f>SUM(E9:E25)</f>
        <v>19444.424999999999</v>
      </c>
      <c r="F26" s="43">
        <f>SUM(F11:F25)</f>
        <v>29058</v>
      </c>
      <c r="G26" s="52"/>
      <c r="H26" s="53"/>
    </row>
    <row r="27" spans="1:8" s="1" customFormat="1" ht="9.9" customHeight="1">
      <c r="A27" s="207"/>
      <c r="B27" s="221"/>
      <c r="C27" s="25">
        <f>SUM(C8:C25)/G28</f>
        <v>7.5847891867506151E-2</v>
      </c>
      <c r="D27" s="25">
        <f>SUM(D8:D25)/G28</f>
        <v>9.2641428316783458E-2</v>
      </c>
      <c r="E27" s="25">
        <f>SUM(E10:E25)/G28</f>
        <v>0.33334931983027227</v>
      </c>
      <c r="F27" s="25">
        <f>SUM(F10:F25)/G28</f>
        <v>0.49816153142240271</v>
      </c>
      <c r="G27" s="54">
        <f>SUM(C27:F27)</f>
        <v>1.0000001714369646</v>
      </c>
      <c r="H27" s="55">
        <f>SUM(H8:H25)</f>
        <v>100.00001714369644</v>
      </c>
    </row>
    <row r="28" spans="1:8" s="1" customFormat="1" ht="9.9" customHeight="1">
      <c r="A28" s="209"/>
      <c r="B28" s="222"/>
      <c r="C28" s="26"/>
      <c r="D28" s="27"/>
      <c r="E28" s="56"/>
      <c r="F28" s="56"/>
      <c r="G28" s="56">
        <f>SUM(G8:G25)-0.01</f>
        <v>58330.477499999994</v>
      </c>
      <c r="H28" s="57"/>
    </row>
    <row r="29" spans="1:8" s="1" customFormat="1" ht="9.9" customHeight="1">
      <c r="A29"/>
      <c r="B29"/>
      <c r="C29"/>
      <c r="D29"/>
      <c r="E29"/>
      <c r="F29"/>
      <c r="G29"/>
      <c r="H29"/>
    </row>
    <row r="30" spans="1:8" s="1" customFormat="1" ht="9.9" customHeight="1">
      <c r="A30" s="203" t="s">
        <v>96</v>
      </c>
      <c r="B30" s="203"/>
      <c r="C30" s="203"/>
      <c r="D30" s="203"/>
      <c r="E30" s="203"/>
      <c r="F30" s="203"/>
      <c r="G30" s="203"/>
      <c r="H30" s="203"/>
    </row>
    <row r="31" spans="1:8" s="1" customFormat="1" ht="9.9" customHeight="1">
      <c r="A31" s="210">
        <v>1</v>
      </c>
      <c r="B31" s="223" t="s">
        <v>97</v>
      </c>
      <c r="C31" s="28">
        <f>(G31/2)</f>
        <v>4424.2437499999996</v>
      </c>
      <c r="D31" s="28">
        <f>(G31/2)</f>
        <v>4424.2437499999996</v>
      </c>
      <c r="E31" s="28"/>
      <c r="F31" s="58"/>
      <c r="G31" s="59">
        <f>SUM(7078.79*1.25)</f>
        <v>8848.4874999999993</v>
      </c>
      <c r="H31" s="60">
        <f>SUM(G31/G28)*100</f>
        <v>15.16957837350123</v>
      </c>
    </row>
    <row r="32" spans="1:8" ht="6" customHeight="1">
      <c r="A32" s="210"/>
      <c r="B32" s="224"/>
      <c r="C32" s="29"/>
      <c r="D32" s="29"/>
      <c r="E32" s="61"/>
      <c r="F32" s="62"/>
      <c r="G32" s="63"/>
      <c r="H32" s="64"/>
    </row>
    <row r="33" spans="1:8" ht="6" customHeight="1">
      <c r="A33" s="210"/>
      <c r="B33" s="225"/>
      <c r="C33" s="30"/>
      <c r="D33" s="31"/>
      <c r="E33" s="65"/>
      <c r="F33" s="65"/>
      <c r="G33" s="65"/>
      <c r="H33" s="66"/>
    </row>
    <row r="34" spans="1:8" ht="9.9" customHeight="1">
      <c r="A34"/>
      <c r="B34"/>
      <c r="C34"/>
      <c r="D34"/>
      <c r="E34"/>
      <c r="F34"/>
      <c r="G34"/>
      <c r="H34"/>
    </row>
    <row r="35" spans="1:8">
      <c r="A35" s="204" t="s">
        <v>58</v>
      </c>
      <c r="B35" s="204"/>
      <c r="C35" s="204"/>
      <c r="D35" s="204"/>
      <c r="E35" s="204"/>
      <c r="F35" s="204"/>
      <c r="G35" s="204"/>
      <c r="H35" s="204"/>
    </row>
    <row r="36" spans="1:8">
      <c r="A36" s="186" t="s">
        <v>98</v>
      </c>
      <c r="B36" s="186"/>
      <c r="C36" s="186"/>
      <c r="D36" s="186"/>
      <c r="E36" s="186"/>
      <c r="F36" s="186"/>
      <c r="G36" s="186"/>
      <c r="H36" s="67"/>
    </row>
    <row r="37" spans="1:8">
      <c r="A37" s="186" t="s">
        <v>99</v>
      </c>
      <c r="B37" s="186"/>
      <c r="C37" s="186"/>
      <c r="D37" s="186"/>
      <c r="E37" s="186"/>
      <c r="F37" s="186"/>
      <c r="G37" s="186"/>
      <c r="H37" s="67"/>
    </row>
    <row r="38" spans="1:8">
      <c r="A38"/>
      <c r="B38"/>
      <c r="C38"/>
      <c r="D38"/>
      <c r="E38"/>
      <c r="F38"/>
      <c r="G38"/>
      <c r="H38"/>
    </row>
    <row r="39" spans="1:8">
      <c r="A39" s="205" t="s">
        <v>63</v>
      </c>
      <c r="B39" s="205"/>
      <c r="C39" s="205"/>
      <c r="D39" s="205"/>
      <c r="E39" s="205"/>
      <c r="F39" s="205"/>
      <c r="G39" s="205"/>
      <c r="H39"/>
    </row>
  </sheetData>
  <mergeCells count="24">
    <mergeCell ref="A36:G36"/>
    <mergeCell ref="A37:G37"/>
    <mergeCell ref="A39:G39"/>
    <mergeCell ref="A8:A10"/>
    <mergeCell ref="A11:A13"/>
    <mergeCell ref="A14:A16"/>
    <mergeCell ref="A17:A19"/>
    <mergeCell ref="A20:A22"/>
    <mergeCell ref="A23:A25"/>
    <mergeCell ref="A26:A28"/>
    <mergeCell ref="A31:A33"/>
    <mergeCell ref="B8:B10"/>
    <mergeCell ref="B11:B13"/>
    <mergeCell ref="B14:B16"/>
    <mergeCell ref="B17:B19"/>
    <mergeCell ref="B20:B22"/>
    <mergeCell ref="B2:H2"/>
    <mergeCell ref="B3:H3"/>
    <mergeCell ref="A4:H4"/>
    <mergeCell ref="A30:H30"/>
    <mergeCell ref="A35:H35"/>
    <mergeCell ref="B23:B25"/>
    <mergeCell ref="B26:B28"/>
    <mergeCell ref="B31:B33"/>
  </mergeCells>
  <printOptions horizontalCentered="1"/>
  <pageMargins left="0.118055555555556" right="0.118055555555556" top="0.43263888888888902" bottom="0.118055555555556" header="0.31388888888888899" footer="0.31388888888888899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</vt:lpstr>
      <vt:lpstr>Planilha</vt:lpstr>
      <vt:lpstr>Cronograma</vt:lpstr>
      <vt:lpstr>Cronograma!Area_de_impressao</vt:lpstr>
      <vt:lpstr>ORÇ!Area_de_impressao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2019-01-16T17:23:32Z</cp:lastPrinted>
  <dcterms:created xsi:type="dcterms:W3CDTF">2009-08-21T01:39:00Z</dcterms:created>
  <dcterms:modified xsi:type="dcterms:W3CDTF">2019-01-16T17:24:05Z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