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D:\NOTEBOOK - I5\LICITAÇÃO FERRAZ DE VASCONCELOS\Licitações\Concorrência\Concorrência 2020\CONCORRÊNCIA 004-2020 - RETOMADA DE OBRAS - UBS JARDIM TV - P. 12.225-2019\"/>
    </mc:Choice>
  </mc:AlternateContent>
  <xr:revisionPtr revIDLastSave="0" documentId="8_{CCEC044C-F553-4A4A-903A-2C6FFFE8B1B7}" xr6:coauthVersionLast="45" xr6:coauthVersionMax="45" xr10:uidLastSave="{00000000-0000-0000-0000-000000000000}"/>
  <bookViews>
    <workbookView xWindow="-108" yWindow="-108" windowWidth="23256" windowHeight="12576" tabRatio="528" activeTab="1" xr2:uid="{00000000-000D-0000-FFFF-FFFF00000000}"/>
  </bookViews>
  <sheets>
    <sheet name="Table 1" sheetId="1" r:id="rId1"/>
    <sheet name="RESUMO" sheetId="2" r:id="rId2"/>
    <sheet name="CRONOGRAMA" sheetId="3" r:id="rId3"/>
  </sheets>
  <definedNames>
    <definedName name="_xlnm.Print_Area" localSheetId="2">CRONOGRAMA!$A$3:$T$44</definedName>
    <definedName name="_xlnm.Print_Area" localSheetId="1">RESUMO!$B$2:$H$200</definedName>
    <definedName name="_xlnm.Print_Area" localSheetId="0">'Table 1'!$B$1:$G$203</definedName>
    <definedName name="Excel_BuiltIn_Database">#REF!</definedName>
    <definedName name="Excel_BuiltIn_Database_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4" i="3" l="1"/>
  <c r="R31" i="3"/>
  <c r="R28" i="3"/>
  <c r="R25" i="3"/>
  <c r="R22" i="3"/>
  <c r="R19" i="3"/>
  <c r="R16" i="3"/>
  <c r="R13" i="3"/>
  <c r="R10" i="3"/>
  <c r="F13" i="2"/>
  <c r="F12" i="2"/>
  <c r="F11" i="2"/>
  <c r="G203" i="1" l="1"/>
  <c r="F194" i="1" l="1"/>
  <c r="F192" i="1"/>
  <c r="F193" i="1"/>
  <c r="F188" i="1"/>
  <c r="F97" i="1" l="1"/>
  <c r="F69" i="1" l="1"/>
  <c r="F67" i="1"/>
  <c r="F59" i="1"/>
  <c r="F7" i="1" l="1"/>
  <c r="F6" i="1"/>
  <c r="Q34" i="3"/>
  <c r="Q37" i="3" s="1"/>
  <c r="O31" i="3"/>
  <c r="P28" i="3"/>
  <c r="J25" i="3"/>
  <c r="J22" i="3"/>
  <c r="K22" i="3"/>
  <c r="H19" i="3"/>
  <c r="H37" i="3" s="1"/>
  <c r="J19" i="3"/>
  <c r="I19" i="3"/>
  <c r="I37" i="3" s="1"/>
  <c r="M16" i="3"/>
  <c r="P16" i="3"/>
  <c r="G13" i="3"/>
  <c r="F10" i="3"/>
  <c r="D191" i="2"/>
  <c r="D190" i="2"/>
  <c r="D189" i="2"/>
  <c r="D188" i="2"/>
  <c r="D187" i="2"/>
  <c r="D186" i="2"/>
  <c r="D185" i="2"/>
  <c r="D184" i="2"/>
  <c r="D183" i="2"/>
  <c r="D182" i="2"/>
  <c r="D181" i="2"/>
  <c r="D180" i="2"/>
  <c r="E178" i="2"/>
  <c r="D178" i="2"/>
  <c r="E177" i="2"/>
  <c r="D177" i="2"/>
  <c r="E176" i="2"/>
  <c r="D176" i="2"/>
  <c r="E175" i="2"/>
  <c r="D175" i="2"/>
  <c r="E174" i="2"/>
  <c r="D174" i="2"/>
  <c r="F173" i="2"/>
  <c r="E173" i="2"/>
  <c r="D173" i="2"/>
  <c r="C173" i="2"/>
  <c r="D172" i="2"/>
  <c r="D170" i="2"/>
  <c r="D169" i="2"/>
  <c r="D168" i="2"/>
  <c r="D167" i="2"/>
  <c r="D166" i="2"/>
  <c r="F164" i="2"/>
  <c r="E164" i="2"/>
  <c r="D164" i="2"/>
  <c r="C164" i="2"/>
  <c r="E163" i="2"/>
  <c r="D163" i="2"/>
  <c r="C163" i="2"/>
  <c r="D162" i="2"/>
  <c r="D161" i="2"/>
  <c r="D160" i="2"/>
  <c r="D159" i="2"/>
  <c r="D158" i="2"/>
  <c r="F157" i="2"/>
  <c r="E157" i="2"/>
  <c r="D157" i="2"/>
  <c r="C157" i="2"/>
  <c r="F156" i="2"/>
  <c r="E156" i="2"/>
  <c r="D156" i="2"/>
  <c r="C156" i="2"/>
  <c r="F155" i="2"/>
  <c r="E155" i="2"/>
  <c r="D155" i="2"/>
  <c r="C155" i="2"/>
  <c r="F154" i="2"/>
  <c r="E154" i="2"/>
  <c r="D154" i="2"/>
  <c r="C154" i="2"/>
  <c r="F153" i="2"/>
  <c r="E153" i="2"/>
  <c r="D153" i="2"/>
  <c r="C153" i="2"/>
  <c r="F152" i="2"/>
  <c r="E152" i="2"/>
  <c r="D152" i="2"/>
  <c r="C152" i="2"/>
  <c r="F151" i="2"/>
  <c r="E151" i="2"/>
  <c r="D151" i="2"/>
  <c r="C151" i="2"/>
  <c r="F150" i="2"/>
  <c r="E150" i="2"/>
  <c r="D150" i="2"/>
  <c r="C150" i="2"/>
  <c r="F149" i="2"/>
  <c r="E149" i="2"/>
  <c r="D149" i="2"/>
  <c r="C149" i="2"/>
  <c r="F148" i="2"/>
  <c r="E148" i="2"/>
  <c r="D148" i="2"/>
  <c r="C148" i="2"/>
  <c r="F147" i="2"/>
  <c r="E147" i="2"/>
  <c r="D147" i="2"/>
  <c r="C147" i="2"/>
  <c r="F146" i="2"/>
  <c r="E146" i="2"/>
  <c r="D146" i="2"/>
  <c r="C146" i="2"/>
  <c r="F145" i="2"/>
  <c r="E145" i="2"/>
  <c r="D145" i="2"/>
  <c r="C145" i="2"/>
  <c r="F144" i="2"/>
  <c r="E144" i="2"/>
  <c r="D144" i="2"/>
  <c r="C144" i="2"/>
  <c r="F143" i="2"/>
  <c r="E143" i="2"/>
  <c r="D143" i="2"/>
  <c r="C143" i="2"/>
  <c r="F142" i="2"/>
  <c r="E142" i="2"/>
  <c r="D142" i="2"/>
  <c r="C142" i="2"/>
  <c r="F141" i="2"/>
  <c r="E141" i="2"/>
  <c r="D141" i="2"/>
  <c r="C141" i="2"/>
  <c r="F140" i="2"/>
  <c r="E140" i="2"/>
  <c r="D140" i="2"/>
  <c r="C140" i="2"/>
  <c r="F139" i="2"/>
  <c r="E139" i="2"/>
  <c r="D139" i="2"/>
  <c r="C139" i="2"/>
  <c r="F138" i="2"/>
  <c r="E138" i="2"/>
  <c r="D138" i="2"/>
  <c r="C138" i="2"/>
  <c r="E137" i="2"/>
  <c r="D137" i="2"/>
  <c r="C137" i="2"/>
  <c r="E136" i="2"/>
  <c r="D136" i="2"/>
  <c r="C136" i="2"/>
  <c r="E135" i="2"/>
  <c r="D135" i="2"/>
  <c r="C135" i="2"/>
  <c r="E134" i="2"/>
  <c r="D134" i="2"/>
  <c r="C134" i="2"/>
  <c r="E133" i="2"/>
  <c r="D133" i="2"/>
  <c r="C133" i="2"/>
  <c r="E132" i="2"/>
  <c r="D132" i="2"/>
  <c r="C132" i="2"/>
  <c r="F131" i="2"/>
  <c r="E131" i="2"/>
  <c r="D131" i="2"/>
  <c r="C131" i="2"/>
  <c r="E130" i="2"/>
  <c r="D130" i="2"/>
  <c r="C130" i="2"/>
  <c r="E129" i="2"/>
  <c r="D129" i="2"/>
  <c r="C129" i="2"/>
  <c r="E128" i="2"/>
  <c r="D128" i="2"/>
  <c r="C128" i="2"/>
  <c r="E127" i="2"/>
  <c r="D127" i="2"/>
  <c r="C127" i="2"/>
  <c r="E126" i="2"/>
  <c r="D126" i="2"/>
  <c r="C126" i="2"/>
  <c r="E125" i="2"/>
  <c r="D125" i="2"/>
  <c r="C125" i="2"/>
  <c r="E124" i="2"/>
  <c r="D124" i="2"/>
  <c r="C124" i="2"/>
  <c r="E123" i="2"/>
  <c r="D123" i="2"/>
  <c r="C123" i="2"/>
  <c r="D122" i="2"/>
  <c r="F121" i="2"/>
  <c r="E121" i="2"/>
  <c r="D121" i="2"/>
  <c r="C121" i="2"/>
  <c r="F120" i="2"/>
  <c r="E120" i="2"/>
  <c r="D120" i="2"/>
  <c r="C120" i="2"/>
  <c r="F119" i="2"/>
  <c r="E119" i="2"/>
  <c r="D119" i="2"/>
  <c r="C119" i="2"/>
  <c r="F118" i="2"/>
  <c r="E118" i="2"/>
  <c r="D118" i="2"/>
  <c r="C118" i="2"/>
  <c r="F117" i="2"/>
  <c r="E117" i="2"/>
  <c r="D117" i="2"/>
  <c r="C117" i="2"/>
  <c r="F116" i="2"/>
  <c r="E116" i="2"/>
  <c r="D116" i="2"/>
  <c r="C116" i="2"/>
  <c r="F115" i="2"/>
  <c r="E115" i="2"/>
  <c r="D115" i="2"/>
  <c r="C115" i="2"/>
  <c r="F114" i="2"/>
  <c r="E114" i="2"/>
  <c r="D114" i="2"/>
  <c r="C114" i="2"/>
  <c r="F113" i="2"/>
  <c r="E113" i="2"/>
  <c r="D113" i="2"/>
  <c r="C113" i="2"/>
  <c r="E110" i="2"/>
  <c r="D110" i="2"/>
  <c r="D109" i="2"/>
  <c r="C109" i="2"/>
  <c r="E108" i="2"/>
  <c r="D108" i="2"/>
  <c r="F107" i="2"/>
  <c r="E107" i="2"/>
  <c r="D107" i="2"/>
  <c r="F106" i="2"/>
  <c r="E106" i="2"/>
  <c r="D106" i="2"/>
  <c r="E105" i="2"/>
  <c r="D105" i="2"/>
  <c r="D104" i="2"/>
  <c r="F103" i="2"/>
  <c r="E103" i="2"/>
  <c r="D103" i="2"/>
  <c r="C103" i="2"/>
  <c r="F102" i="2"/>
  <c r="E102" i="2"/>
  <c r="D102" i="2"/>
  <c r="C102" i="2"/>
  <c r="F101" i="2"/>
  <c r="E101" i="2"/>
  <c r="D101" i="2"/>
  <c r="C101" i="2"/>
  <c r="F100" i="2"/>
  <c r="E100" i="2"/>
  <c r="D100" i="2"/>
  <c r="C100" i="2"/>
  <c r="F99" i="2"/>
  <c r="E99" i="2"/>
  <c r="D99" i="2"/>
  <c r="C99" i="2"/>
  <c r="F98" i="2"/>
  <c r="E98" i="2"/>
  <c r="D98" i="2"/>
  <c r="C98" i="2"/>
  <c r="F97" i="2"/>
  <c r="E97" i="2"/>
  <c r="D97" i="2"/>
  <c r="C97" i="2"/>
  <c r="F96" i="2"/>
  <c r="E96" i="2"/>
  <c r="D96" i="2"/>
  <c r="C96" i="2"/>
  <c r="F95" i="2"/>
  <c r="E95" i="2"/>
  <c r="D95" i="2"/>
  <c r="C95" i="2"/>
  <c r="F94" i="2"/>
  <c r="E94" i="2"/>
  <c r="D94" i="2"/>
  <c r="C94" i="2"/>
  <c r="F93" i="2"/>
  <c r="E93" i="2"/>
  <c r="D93" i="2"/>
  <c r="C93" i="2"/>
  <c r="F92" i="2"/>
  <c r="E92" i="2"/>
  <c r="D92" i="2"/>
  <c r="C92" i="2"/>
  <c r="F91" i="2"/>
  <c r="E91" i="2"/>
  <c r="D91" i="2"/>
  <c r="C91" i="2"/>
  <c r="F90" i="2"/>
  <c r="E90" i="2"/>
  <c r="D90" i="2"/>
  <c r="C90" i="2"/>
  <c r="F89" i="2"/>
  <c r="E89" i="2"/>
  <c r="D89" i="2"/>
  <c r="C89" i="2"/>
  <c r="F88" i="2"/>
  <c r="E88" i="2"/>
  <c r="D88" i="2"/>
  <c r="C88" i="2"/>
  <c r="F87" i="2"/>
  <c r="E87" i="2"/>
  <c r="D87" i="2"/>
  <c r="C87" i="2"/>
  <c r="F86" i="2"/>
  <c r="E86" i="2"/>
  <c r="D86" i="2"/>
  <c r="C86" i="2"/>
  <c r="F85" i="2"/>
  <c r="E85" i="2"/>
  <c r="D85" i="2"/>
  <c r="C85" i="2"/>
  <c r="F84" i="2"/>
  <c r="E84" i="2"/>
  <c r="D84" i="2"/>
  <c r="C84" i="2"/>
  <c r="F83" i="2"/>
  <c r="E83" i="2"/>
  <c r="D83" i="2"/>
  <c r="C83" i="2"/>
  <c r="F82" i="2"/>
  <c r="E82" i="2"/>
  <c r="D82" i="2"/>
  <c r="C82" i="2"/>
  <c r="F81" i="2"/>
  <c r="E81" i="2"/>
  <c r="D81" i="2"/>
  <c r="C81" i="2"/>
  <c r="F80" i="2"/>
  <c r="E80" i="2"/>
  <c r="D80" i="2"/>
  <c r="C80" i="2"/>
  <c r="F79" i="2"/>
  <c r="E79" i="2"/>
  <c r="D79" i="2"/>
  <c r="C79" i="2"/>
  <c r="F78" i="2"/>
  <c r="E78" i="2"/>
  <c r="D78" i="2"/>
  <c r="C78" i="2"/>
  <c r="F77" i="2"/>
  <c r="E77" i="2"/>
  <c r="D77" i="2"/>
  <c r="C77" i="2"/>
  <c r="F76" i="2"/>
  <c r="E76" i="2"/>
  <c r="D76" i="2"/>
  <c r="C76" i="2"/>
  <c r="F75" i="2"/>
  <c r="E75" i="2"/>
  <c r="D75" i="2"/>
  <c r="C75" i="2"/>
  <c r="F72" i="2"/>
  <c r="E72" i="2"/>
  <c r="D72" i="2"/>
  <c r="C72" i="2"/>
  <c r="F71" i="2"/>
  <c r="E71" i="2"/>
  <c r="D71" i="2"/>
  <c r="C71" i="2"/>
  <c r="F70" i="2"/>
  <c r="E70" i="2"/>
  <c r="D70" i="2"/>
  <c r="C70" i="2"/>
  <c r="E69" i="2"/>
  <c r="D69" i="2"/>
  <c r="C69" i="2"/>
  <c r="E68" i="2"/>
  <c r="D68" i="2"/>
  <c r="C68" i="2"/>
  <c r="E67" i="2"/>
  <c r="D67" i="2"/>
  <c r="C67" i="2"/>
  <c r="F66" i="2"/>
  <c r="E66" i="2"/>
  <c r="D66" i="2"/>
  <c r="C66" i="2"/>
  <c r="F65" i="2"/>
  <c r="E65" i="2"/>
  <c r="D65" i="2"/>
  <c r="C65" i="2"/>
  <c r="F64" i="2"/>
  <c r="E64" i="2"/>
  <c r="D64" i="2"/>
  <c r="C64" i="2"/>
  <c r="F63" i="2"/>
  <c r="E63" i="2"/>
  <c r="D63" i="2"/>
  <c r="C63" i="2"/>
  <c r="F62" i="2"/>
  <c r="E62" i="2"/>
  <c r="D62" i="2"/>
  <c r="C62" i="2"/>
  <c r="F61" i="2"/>
  <c r="E61" i="2"/>
  <c r="D61" i="2"/>
  <c r="C61" i="2"/>
  <c r="F60" i="2"/>
  <c r="E60" i="2"/>
  <c r="D60" i="2"/>
  <c r="C60" i="2"/>
  <c r="F59" i="2"/>
  <c r="E59" i="2"/>
  <c r="D59" i="2"/>
  <c r="C59" i="2"/>
  <c r="F58" i="2"/>
  <c r="E58" i="2"/>
  <c r="D58" i="2"/>
  <c r="C58" i="2"/>
  <c r="F57" i="2"/>
  <c r="E57" i="2"/>
  <c r="D57" i="2"/>
  <c r="C57" i="2"/>
  <c r="F54" i="2"/>
  <c r="E54" i="2"/>
  <c r="D54" i="2"/>
  <c r="C54" i="2"/>
  <c r="F53" i="2"/>
  <c r="E53" i="2"/>
  <c r="D53" i="2"/>
  <c r="C53" i="2"/>
  <c r="F52" i="2"/>
  <c r="E52" i="2"/>
  <c r="D52" i="2"/>
  <c r="C52" i="2"/>
  <c r="F51" i="2"/>
  <c r="E51" i="2"/>
  <c r="D51" i="2"/>
  <c r="C51" i="2"/>
  <c r="F50" i="2"/>
  <c r="E50" i="2"/>
  <c r="D50" i="2"/>
  <c r="C50" i="2"/>
  <c r="F49" i="2"/>
  <c r="E49" i="2"/>
  <c r="D49" i="2"/>
  <c r="C49" i="2"/>
  <c r="F48" i="2"/>
  <c r="E48" i="2"/>
  <c r="D48" i="2"/>
  <c r="C48" i="2"/>
  <c r="F47" i="2"/>
  <c r="E47" i="2"/>
  <c r="D47" i="2"/>
  <c r="C47" i="2"/>
  <c r="F46" i="2"/>
  <c r="E46" i="2"/>
  <c r="D46" i="2"/>
  <c r="C46" i="2"/>
  <c r="F45" i="2"/>
  <c r="E45" i="2"/>
  <c r="D45" i="2"/>
  <c r="C45" i="2"/>
  <c r="F44" i="2"/>
  <c r="E44" i="2"/>
  <c r="D44" i="2"/>
  <c r="C44" i="2"/>
  <c r="F43" i="2"/>
  <c r="E43" i="2"/>
  <c r="D43" i="2"/>
  <c r="C43" i="2"/>
  <c r="F42" i="2"/>
  <c r="E42" i="2"/>
  <c r="D42" i="2"/>
  <c r="C42" i="2"/>
  <c r="F41" i="2"/>
  <c r="E41" i="2"/>
  <c r="D41" i="2"/>
  <c r="C41" i="2"/>
  <c r="F40" i="2"/>
  <c r="E40" i="2"/>
  <c r="D40" i="2"/>
  <c r="C40" i="2"/>
  <c r="F39" i="2"/>
  <c r="E39" i="2"/>
  <c r="D39" i="2"/>
  <c r="C39" i="2"/>
  <c r="F38" i="2"/>
  <c r="E38" i="2"/>
  <c r="D38" i="2"/>
  <c r="C38" i="2"/>
  <c r="F37" i="2"/>
  <c r="E37" i="2"/>
  <c r="D37" i="2"/>
  <c r="C37" i="2"/>
  <c r="F36" i="2"/>
  <c r="E36" i="2"/>
  <c r="D36" i="2"/>
  <c r="C36" i="2"/>
  <c r="F35" i="2"/>
  <c r="E35" i="2"/>
  <c r="D35" i="2"/>
  <c r="C35" i="2"/>
  <c r="F34" i="2"/>
  <c r="E34" i="2"/>
  <c r="D34" i="2"/>
  <c r="C34" i="2"/>
  <c r="F33" i="2"/>
  <c r="E33" i="2"/>
  <c r="D33" i="2"/>
  <c r="C33" i="2"/>
  <c r="F32" i="2"/>
  <c r="E32" i="2"/>
  <c r="D32" i="2"/>
  <c r="C32" i="2"/>
  <c r="F31" i="2"/>
  <c r="E31" i="2"/>
  <c r="D31" i="2"/>
  <c r="C31" i="2"/>
  <c r="F30" i="2"/>
  <c r="E30" i="2"/>
  <c r="D30" i="2"/>
  <c r="C30" i="2"/>
  <c r="F29" i="2"/>
  <c r="E29" i="2"/>
  <c r="D29" i="2"/>
  <c r="C29" i="2"/>
  <c r="F28" i="2"/>
  <c r="E28" i="2"/>
  <c r="D28" i="2"/>
  <c r="C28" i="2"/>
  <c r="F25" i="2"/>
  <c r="E25" i="2"/>
  <c r="D25" i="2"/>
  <c r="C25" i="2"/>
  <c r="F24" i="2"/>
  <c r="E24" i="2"/>
  <c r="D24" i="2"/>
  <c r="C24" i="2"/>
  <c r="F23" i="2"/>
  <c r="E23" i="2"/>
  <c r="D23" i="2"/>
  <c r="C23" i="2"/>
  <c r="F22" i="2"/>
  <c r="E22" i="2"/>
  <c r="D22" i="2"/>
  <c r="C22" i="2"/>
  <c r="F21" i="2"/>
  <c r="E21" i="2"/>
  <c r="D21" i="2"/>
  <c r="C21" i="2"/>
  <c r="F20" i="2"/>
  <c r="E20" i="2"/>
  <c r="D20" i="2"/>
  <c r="C20" i="2"/>
  <c r="E17" i="2"/>
  <c r="D17" i="2"/>
  <c r="C17" i="2"/>
  <c r="E16" i="2"/>
  <c r="D16" i="2"/>
  <c r="C16" i="2"/>
  <c r="E15" i="2"/>
  <c r="D15" i="2"/>
  <c r="C15" i="2"/>
  <c r="D14" i="2"/>
  <c r="C14" i="2"/>
  <c r="E13" i="2"/>
  <c r="D13" i="2"/>
  <c r="C13" i="2"/>
  <c r="E12" i="2"/>
  <c r="D12" i="2"/>
  <c r="C12" i="2"/>
  <c r="E11" i="2"/>
  <c r="D11" i="2"/>
  <c r="C11" i="2"/>
  <c r="E10" i="2"/>
  <c r="D10" i="2"/>
  <c r="C10" i="2"/>
  <c r="D9" i="2"/>
  <c r="B10" i="3" s="1"/>
  <c r="G196" i="1"/>
  <c r="G195" i="1"/>
  <c r="G194" i="1"/>
  <c r="G193" i="1"/>
  <c r="G192" i="1"/>
  <c r="G191" i="1"/>
  <c r="G190" i="1"/>
  <c r="G189" i="1"/>
  <c r="G188" i="1"/>
  <c r="G187" i="1"/>
  <c r="G186" i="1"/>
  <c r="G182" i="1"/>
  <c r="G181" i="1"/>
  <c r="G180" i="1"/>
  <c r="G179" i="1"/>
  <c r="G178" i="1"/>
  <c r="G177" i="1"/>
  <c r="G173" i="1"/>
  <c r="G172" i="1"/>
  <c r="G171" i="1"/>
  <c r="G170"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2" i="1"/>
  <c r="G71" i="1"/>
  <c r="G70" i="1"/>
  <c r="G69" i="1"/>
  <c r="G68" i="1"/>
  <c r="G67" i="1"/>
  <c r="G66" i="1"/>
  <c r="G65" i="1"/>
  <c r="G64" i="1"/>
  <c r="G63" i="1"/>
  <c r="G62" i="1"/>
  <c r="G61" i="1"/>
  <c r="G60" i="1"/>
  <c r="G59" i="1"/>
  <c r="G58" i="1"/>
  <c r="G57" i="1"/>
  <c r="G53" i="1"/>
  <c r="G52" i="1"/>
  <c r="G51" i="1"/>
  <c r="G50" i="1"/>
  <c r="G49" i="1"/>
  <c r="G48" i="1"/>
  <c r="G47" i="1"/>
  <c r="G46" i="1"/>
  <c r="G45" i="1"/>
  <c r="G44" i="1"/>
  <c r="G43" i="1"/>
  <c r="G42" i="1"/>
  <c r="G41" i="1"/>
  <c r="G40" i="1"/>
  <c r="G39" i="1"/>
  <c r="G38" i="1"/>
  <c r="G37" i="1"/>
  <c r="G36" i="1"/>
  <c r="G35" i="1"/>
  <c r="G34" i="1"/>
  <c r="G33" i="1"/>
  <c r="G32" i="1"/>
  <c r="G31" i="1"/>
  <c r="G30" i="1"/>
  <c r="G29" i="1"/>
  <c r="G28" i="1"/>
  <c r="G27" i="1"/>
  <c r="G23" i="1"/>
  <c r="G22" i="1"/>
  <c r="G21" i="1"/>
  <c r="G20" i="1"/>
  <c r="G19" i="1"/>
  <c r="G18" i="1"/>
  <c r="G13" i="1"/>
  <c r="G12" i="1"/>
  <c r="G11" i="1"/>
  <c r="G10" i="1"/>
  <c r="G9" i="1"/>
  <c r="G8" i="1"/>
  <c r="G7" i="1"/>
  <c r="G6" i="1"/>
  <c r="G183" i="1" l="1"/>
  <c r="L22" i="3"/>
  <c r="G174" i="1"/>
  <c r="G197" i="1"/>
  <c r="G167" i="1"/>
  <c r="G112" i="1"/>
  <c r="G54" i="1"/>
  <c r="G24" i="1"/>
  <c r="K16" i="3"/>
  <c r="L16" i="3"/>
  <c r="K25" i="3"/>
  <c r="N16" i="3"/>
  <c r="L25" i="3"/>
  <c r="O16" i="3"/>
  <c r="M25" i="3"/>
  <c r="J37" i="3"/>
  <c r="K19" i="3"/>
  <c r="L31" i="3"/>
  <c r="N34" i="3"/>
  <c r="G73" i="1"/>
  <c r="F13" i="3"/>
  <c r="F37" i="3" s="1"/>
  <c r="G19" i="3"/>
  <c r="G37" i="3" s="1"/>
  <c r="N28" i="3"/>
  <c r="M31" i="3"/>
  <c r="M37" i="3" s="1"/>
  <c r="O34" i="3"/>
  <c r="G14" i="1"/>
  <c r="O28" i="3"/>
  <c r="O37" i="3" s="1"/>
  <c r="N31" i="3"/>
  <c r="P34" i="3"/>
  <c r="P37" i="3" s="1"/>
  <c r="L37" i="3" l="1"/>
  <c r="K37" i="3"/>
  <c r="G199" i="1"/>
  <c r="G200" i="1" s="1"/>
  <c r="G201" i="1" s="1"/>
  <c r="N37" i="3"/>
  <c r="S38" i="3" l="1"/>
  <c r="S39" i="3" l="1"/>
  <c r="T16" i="3" s="1"/>
  <c r="H39" i="3" l="1"/>
  <c r="M39" i="3"/>
  <c r="F39" i="3"/>
  <c r="O39" i="3"/>
  <c r="T25" i="3"/>
  <c r="G39" i="3"/>
  <c r="T19" i="3"/>
  <c r="T13" i="3"/>
  <c r="L39" i="3"/>
  <c r="T34" i="3"/>
  <c r="T22" i="3"/>
  <c r="T28" i="3"/>
  <c r="P39" i="3"/>
  <c r="Q39" i="3"/>
  <c r="T10" i="3"/>
  <c r="I39" i="3"/>
  <c r="N39" i="3"/>
  <c r="T31" i="3"/>
  <c r="J39" i="3"/>
  <c r="K39" i="3"/>
  <c r="T37" i="3" l="1"/>
  <c r="S40" i="3"/>
</calcChain>
</file>

<file path=xl/sharedStrings.xml><?xml version="1.0" encoding="utf-8"?>
<sst xmlns="http://schemas.openxmlformats.org/spreadsheetml/2006/main" count="665" uniqueCount="299">
  <si>
    <t>Obra: Construção de Unidade Básica de Saúde - Padrão 4</t>
  </si>
  <si>
    <t>Jardim TV</t>
  </si>
  <si>
    <t>Local: Rua do Vereador, 99 Lote P/113 e P/4</t>
  </si>
  <si>
    <t>ÍTEM</t>
  </si>
  <si>
    <t>DESCRIÇÃO</t>
  </si>
  <si>
    <t>UN</t>
  </si>
  <si>
    <t>QUANT.</t>
  </si>
  <si>
    <t>PREÇO UNIT.
(MAT.+MO)</t>
  </si>
  <si>
    <t>PREÇO TOTAL</t>
  </si>
  <si>
    <t>SERVIÇOS PRELIMINARES</t>
  </si>
  <si>
    <t>m²</t>
  </si>
  <si>
    <t>m³</t>
  </si>
  <si>
    <t>4-ENTRADA AÉREA DE ENERGIA E TELEFONE - 13 À 16KVA</t>
  </si>
  <si>
    <t>un</t>
  </si>
  <si>
    <t>5-LIGACOES PREDIAIS DE ESGOTO</t>
  </si>
  <si>
    <t>unid</t>
  </si>
  <si>
    <t>VALOR TOTAL DO ITEM 1</t>
  </si>
  <si>
    <t>COBERTURA</t>
  </si>
  <si>
    <t>9-ESTRUTURA DE MADEIRA, PONTALETADA, PARA TELHAS ONDULADAS CA/AL/PL/AG</t>
  </si>
  <si>
    <t>10-TELHAMENTO COM TELHA CERÂMICA DE ENCAIXE, TIPO PORTUGUESA, COM ATÉ 02 ÁGUAS  INCLUSO TRANSPORTE VERTICAL. AF_06/2016</t>
  </si>
  <si>
    <t>11-Cobertura em policarbonato, incl. Estrutura metálica</t>
  </si>
  <si>
    <t>12-CUMEEIRA OU ESPIGÃO PARA TELHAS PAULISTA, PLAN E FRANCESA - BARRO OU VIDRO</t>
  </si>
  <si>
    <t>m</t>
  </si>
  <si>
    <t>13-CALHA EM CHAPA DE AÇO GALVANIZADO NÚMERO 24, DESENVOLVIMENTO DE 50 CM INCLUSO TRANSPORTE VERTICAL. AF_06/2016</t>
  </si>
  <si>
    <t>14-RUFO EM CHAPA DE AÇO GALVANIZADO NÚMERO 24, CORTE DE 25 CM, INCLUSO TRANSPORTE VERTICAL. AF_06/2016</t>
  </si>
  <si>
    <t>VALOR TOTAL DO ITEM 2</t>
  </si>
  <si>
    <t>REVESTIMENTOS - PISOS, PAREDES E TETOS</t>
  </si>
  <si>
    <t>90902- SINAPI</t>
  </si>
  <si>
    <t>15-Contrapiso em argamassa traço 1:4 (cimento e areia), espessura 7 cm, preparo manual</t>
  </si>
  <si>
    <t>87620/ 73892/001</t>
  </si>
  <si>
    <t>16-Regularização de piso em argamassa traço 1:3 (cimento e areia grossa sem peneirar), espessura 2,0 cm, preparo mecânico</t>
  </si>
  <si>
    <t>94993 -SINAPI</t>
  </si>
  <si>
    <t>17-Piso (calçada em concreto) cimento/areia/seixo rolado preparo mecânico e espessura de 7 cm (contorno UBS)</t>
  </si>
  <si>
    <t>17.02.66/ EDIF</t>
  </si>
  <si>
    <t>18-Pavimentação em PAVER rejuntado com pó de pedra, incl. Base de pó de pedra (acesso ambulâncias e estacionamento)</t>
  </si>
  <si>
    <t>20215 -EDIF</t>
  </si>
  <si>
    <t>19-Lastro de cascalho (estacionamento h = 10 cm)</t>
  </si>
  <si>
    <t>94276-SINAPI</t>
  </si>
  <si>
    <t>20-Guia de concreto</t>
  </si>
  <si>
    <t>94284-SINAPI</t>
  </si>
  <si>
    <t>21-Sarjeta em concreto, preparo manual, com seixo rolado, espessura 8 cm largura 40 cm</t>
  </si>
  <si>
    <t/>
  </si>
  <si>
    <t>13.02.42 EDIF</t>
  </si>
  <si>
    <t>22-Piso cerâmico 40 x 40 cm, assentada com argamassa colante, com rejuntamento de epoxi</t>
  </si>
  <si>
    <t>23-Rodapé cerâmico H = 10 cm, assentada com argamassa colante, com rejuntamento em epoxi</t>
  </si>
  <si>
    <t>98695 -SINAPI</t>
  </si>
  <si>
    <t>24-Soleira de granito - portas</t>
  </si>
  <si>
    <t>25-Chapisco em paredes externas traço 1:3 (cimento e areia), espessura 0,5 cm,
preparo mecânico</t>
  </si>
  <si>
    <t>26-Chapisco em paredes internas traço 1:3 (cimento e areia), espessura 0,5 cm, preparo mecânico</t>
  </si>
  <si>
    <t>27-Emboço paulista (massa única) em parede, traço 1:2:8 (cimento, cal e areia) - preparo mecânico - espessura 2 cm</t>
  </si>
  <si>
    <t>28-Revestimento cerâmico 20 x 20 cm, assentada com argamassa colante, com rejuntamento em epoxi</t>
  </si>
  <si>
    <t>29-Emassamento com massa acrílica para ambientes internos, duas demãos</t>
  </si>
  <si>
    <t>30-Pintura latex acrílica, ambientes internos, duas demãos</t>
  </si>
  <si>
    <t>31-Peitoril de granito (janelas)</t>
  </si>
  <si>
    <t>32-Pintura externa em textura acrílica</t>
  </si>
  <si>
    <t>33-Chapisco em paredes externas traço 1:3 (cimento e areia), espessura 0,5 cm, preparo mecânico</t>
  </si>
  <si>
    <t>34-Emboço paulista (massa única) em parede, traço 1:2:8 (cimento, cal e areia) - preparo mecânico - espessura 1,5 cm</t>
  </si>
  <si>
    <t>36-Pintura latex acrílica, ambientes internos, duas demãos</t>
  </si>
  <si>
    <t>37-Pintura externa em textura acrílica</t>
  </si>
  <si>
    <t>38-FORRO EM DRYWALL, PARA AMBIENTES COMERCIAIS, INCLUSIVE ESTRUTURA DE FIXAÇÃO. AF_05/2017_P</t>
  </si>
  <si>
    <t>40-Emboço paulista (massa única) em parede, traço 1:2:8 (cimento, cal e areia) - preparo mecânico - espessura 2 cm</t>
  </si>
  <si>
    <t>41-Pintura externa em textura acrílica</t>
  </si>
  <si>
    <t>VALOR TOTAL DO ITEM 3</t>
  </si>
  <si>
    <t>ESQUADRIAS DE MADEIRA E ALUMÍNIO</t>
  </si>
  <si>
    <t>42-PM.07 - PORTA LISA ESPECIAL/ SÓLIDA - 82X210CM</t>
  </si>
  <si>
    <t>43-PM.08 - PORTA LISA ESPECIAL/ SÓLIDA - 92X210CM</t>
  </si>
  <si>
    <t>05.01.051</t>
  </si>
  <si>
    <t>44-PM-75 PORTA SARRAFEADA MACICA SANIT. ACESSIVEL BAT. MET.</t>
  </si>
  <si>
    <t>46-Porta de madeira lisa compensada para pintura, 0,80 x 2,10 m, correr incluso aduela 1 A, alizar 1A trilho e fechadura - completa - Calculo 1,68m2 x 2 portas = 3,36m2</t>
  </si>
  <si>
    <t>m2</t>
  </si>
  <si>
    <t>47-Porta de madeira lisa compensada para pintura, 0,90 x 2,10 m, correr incluso aduela 1 A, alizar 1A trilho e fechadura - completa  - Calculo 1,89m2 x 4 portas = 7,56m2</t>
  </si>
  <si>
    <t>48-Porta de madeira lisa compensada para pintura, 1,20 x 2,10 m, correr incluso aduela 1 A, alizar 1A trilho e fechadura - completa - Calculo 1,89m2 x 1portas = 2,52m2</t>
  </si>
  <si>
    <t>74065/002</t>
  </si>
  <si>
    <t>49-Pintura esmalte para madeira, duas demãos, incluso aparelhamento com fundo nivelador branco fosco</t>
  </si>
  <si>
    <t>50-Janela de alumínio projetante</t>
  </si>
  <si>
    <t>06.03.032</t>
  </si>
  <si>
    <t>53-PA.16 - PORTA EM ALUMÍNIO ANODIZADO, VENEZIANA - ABRIR, 1 FOLHA</t>
  </si>
  <si>
    <t>16.07.012</t>
  </si>
  <si>
    <t>54-BL-02 BICICLETÁRIO SOBRE CIMENTADO OU BLOCO INTERTRAVADO</t>
  </si>
  <si>
    <t>55-Vidro temperado 10 mm com 1 porta</t>
  </si>
  <si>
    <t>56-Vidro liso comum transparente, espessura 3 mm</t>
  </si>
  <si>
    <t>74125/001</t>
  </si>
  <si>
    <t>57-Espelho cristal fixado com botões</t>
  </si>
  <si>
    <t>VALOR TOTAL DO ITEM 4</t>
  </si>
  <si>
    <t>INSTALAÇÕES ELÉTRICAS</t>
  </si>
  <si>
    <t>58-ENTRADA AÉREA DE ENERGIA E TELEFONE - 24 À 30KVA</t>
  </si>
  <si>
    <t>cj</t>
  </si>
  <si>
    <t>59-LUMINÁRIA INDUSTRIAL - 2 LÂMPADAS FLUORESCENTES 16/20W</t>
  </si>
  <si>
    <t>60-LUMINÁRIA INDUSTRIAL CORPO EM CHAPA DE AÇO TRATADA, PINTADA E REFLETOR EM ALUMÍNIO ANODIZADO DE ALTO BRILHO - 2XT 28W</t>
  </si>
  <si>
    <t>61-LUMINÁRIA BLINDADA EM ALUMÍNIO FUNDIDO, DE SOBREPOR, TIPO "TARTARUGA" P/ 1 LÂMPADA DE ATÉ 200W</t>
  </si>
  <si>
    <t>62-LUMINÁRIA DE EMERGÊNCIA AUTÔNOMA COM LÂMPADA FLUORESCENTE 15W</t>
  </si>
  <si>
    <t>63-LUMINÁRIA DE EMERGÊNCIA AUTÔNOMA COM 2 PROJETORES 55W/12VCC -COM BATERIA</t>
  </si>
  <si>
    <t>64-FOTOCELULA SOLAR-RELÊ FOTOELÉTRICO CAPACIDADE - 1000W</t>
  </si>
  <si>
    <t>65-PONTO COM INTERRUPTOR SIMPLES - 1 TECLA, EM CONDULETE 3/4"</t>
  </si>
  <si>
    <t>pt</t>
  </si>
  <si>
    <t>66-ESPELHO PLÁSTICO - 4"X2"</t>
  </si>
  <si>
    <t>67-PLUG P/ TOMADA ATÉ 20A (2P+T, 20A - 250V)</t>
  </si>
  <si>
    <t>68-PONTO COM TOMADA SIMPLES DE EMBUTIR - PARA PISO -20A</t>
  </si>
  <si>
    <t>69-TOMADA 3P+T 30A - 440V</t>
  </si>
  <si>
    <t>70-PONTO COM TOMADA SIMPLES 110/220V - EM CONDULETE 3/4"</t>
  </si>
  <si>
    <t>71-INTERRUPTOR SIMPLES - 2 TECLAS</t>
  </si>
  <si>
    <t>72-Interruptor com duas teclas simples em cx 4"X2" 4"X4"</t>
  </si>
  <si>
    <t>73-Interruptor com três teclas simples em cx 4"X2"</t>
  </si>
  <si>
    <t>74-TOMADA SIMPLES DE EMBUTIR - 110/220V-4"X4"</t>
  </si>
  <si>
    <t>75-PONTO COM INTERRUPTOR PARALELO - 1 TECLA, EM CAIXA 4"X2"</t>
  </si>
  <si>
    <t>74131/004</t>
  </si>
  <si>
    <t>76-Painel de distribuição em chapa de aço 16USG, para até 18 disjuntores monopolares, pintura em epoxi cor bege, com trinco, espelho interno com plaquetas de identificação em acrílico para cada circuito e porta para projeto, deverá atender o solicitado no diagrama unifilar em projeto</t>
  </si>
  <si>
    <t>77-Disjuntor termomagnético tripolar 125A Capac. Interrup. 25 KVA-curva C</t>
  </si>
  <si>
    <t>74130/005</t>
  </si>
  <si>
    <t>78-Disjuntor termomagnético tripolar 100A Capac. Interrup. 25 KVA-curva C</t>
  </si>
  <si>
    <t>80-Interruptor diferencial $x63A Sens 30 MA (tetrapolar)</t>
  </si>
  <si>
    <t>81-Disjuntor termomagnético tripolar 80A Capac, interrrup, 25 KA-Curva C</t>
  </si>
  <si>
    <t>74130/001</t>
  </si>
  <si>
    <t>82-Disjuntor termomagnético monopolar padrão nema (americano) 10 a 30 A</t>
  </si>
  <si>
    <t>74130/002</t>
  </si>
  <si>
    <t>83-Disjuntor termomagnético monopolar padrão nema (americano) 35 a 50 A</t>
  </si>
  <si>
    <t>74130/003</t>
  </si>
  <si>
    <t>84-Disjuntor termomagnético bipolar padrão nema (americano) 10 a 30 A</t>
  </si>
  <si>
    <t>09-90-33</t>
  </si>
  <si>
    <t>85-Placa 4'X4" com uma tomada de lógica tipo RJ45 CAT, 6</t>
  </si>
  <si>
    <t>09-90-03</t>
  </si>
  <si>
    <t>86-Ponto p/instal.lógica 16 pts-c/certificação</t>
  </si>
  <si>
    <t>87-TOMADA PARA TELEFONE DE 4 POLOS PADRAO TELEBRAS - FORNECIMENTO E INSTALACAO</t>
  </si>
  <si>
    <t>09-90-11</t>
  </si>
  <si>
    <t>88-RACK 8U'S COM VENTILAÇÃO, BANDEJA FIXA E RÉGUA DE TOMADAS - INSTALADO</t>
  </si>
  <si>
    <t>09-90-17</t>
  </si>
  <si>
    <t>89-Switch 24 portas 10/100/1000 gerenciavel</t>
  </si>
  <si>
    <t>90-PATCH PAINEL - 24 PORTAS - INSTALADO</t>
  </si>
  <si>
    <t>91-PONTO SECO PARA TELEFONE - CAIXA 4"X4"</t>
  </si>
  <si>
    <t>92-CAIXA TELEFÔNICA INTERNA PADRÃO TELESP N.3 40X40X13,5CM</t>
  </si>
  <si>
    <t>73749/001</t>
  </si>
  <si>
    <t>93-Caixa de passagem em alvenaria tipo R1 c/ tampa de ferro fundido e aro TP 1F - completa</t>
  </si>
  <si>
    <t>VALOR TOTAL DO ITEM 5</t>
  </si>
  <si>
    <t>INSTALAÇÕES  HIDRÁULICAS</t>
  </si>
  <si>
    <t>94-Vaso sanitário sifonado louça branca padrão popular, com conjunto para fixação para vaso sanitário com parafuso, arruela e bucha</t>
  </si>
  <si>
    <t>95-Assento para vaso sanitário de plástico padrão popular</t>
  </si>
  <si>
    <t>96-Vaso sanitário sifonado louça branca padrão popular, com conjunto para fixação para vaso sanitário com parafuso, arruela e bucha incl assento</t>
  </si>
  <si>
    <t>97-Porta papel higiênico rolão em plástico ABS</t>
  </si>
  <si>
    <t>98-Lavatório louça branca suspenso 29,5 X 39,0 cm, padrão popular, com sifão plástico tipo copo 1", válvula em plástico branco 1" e conjunto para fixação</t>
  </si>
  <si>
    <t>99-TANQUE DE PANELA EM AÇO INOXIDÁVEL CHAPA 18  - 600X500X400MM</t>
  </si>
  <si>
    <t>100-SABONETEIRA PARA SABÃO LÍQUIDO</t>
  </si>
  <si>
    <t>101-PORTA TOALHA DE PAPEL INTER FOLHAS</t>
  </si>
  <si>
    <t>102-TANQUE DE LOUÇA BRANCA, SEM COLUNA, CAPACIDADE MÍNIMA 30L, EXCLUSIVE TORNEIRA</t>
  </si>
  <si>
    <t>103-TORNEIRA DE PRESSÃO PARA USO GERAL, METAL CROMADO - 1/2"</t>
  </si>
  <si>
    <t>104-BEBEDOURO ELÉTRICO COM SISTEMA DE REFRIGERAÇÃO E DUAS SAÍDAS - 40L</t>
  </si>
  <si>
    <t>105-TAMPO PARA BANCADA ÚMIDA - AÇO INOX N.18 (18:8)</t>
  </si>
  <si>
    <t>106- Bancada em inox</t>
  </si>
  <si>
    <t>107-BARRA DE APOIO PARA DEFICIENTES L=90 CM (BARRAS COM DIÂMETRO ENTRE 3,0 E 4,5CM)</t>
  </si>
  <si>
    <t>108-Expurgo em inox</t>
  </si>
  <si>
    <t>109-Torneira automática cromada 1/2" ou 3/4" para lavatório, com engate flexível metálico 1/2" X30 cm</t>
  </si>
  <si>
    <t>110-Torneira cromada 1/2" para limpeza</t>
  </si>
  <si>
    <t>111-Torneira automática cromada tubo móvel para bancada 1/2" ou 2/3" para pias</t>
  </si>
  <si>
    <t>112-CHUVEIRO ELÉTRICO AUTOMÁTICO, CORPO EM PVC CROMADO - 220V-2800/4400W</t>
  </si>
  <si>
    <t>cotação</t>
  </si>
  <si>
    <t>113-Cadeira escamoteável para banho - padrão PNE</t>
  </si>
  <si>
    <t>114-CAIXA D'ÁGUA DE FIBRA DE VIDRO - 1500 LITROS</t>
  </si>
  <si>
    <t>73795/003</t>
  </si>
  <si>
    <t>115-Válvula de retenção vertical D =25 mm (1 1/4")</t>
  </si>
  <si>
    <t>116-Torneira de bóia real 3/4"</t>
  </si>
  <si>
    <t>117-Luva de aço galvanizado 3/4"</t>
  </si>
  <si>
    <t>118-Filtro volumétrico modelo VF1</t>
  </si>
  <si>
    <t>119-Freio d'água D = 100 mm</t>
  </si>
  <si>
    <t>120-SIFÃO COM COPO, TIPO REFORÇADO, PVC RÍGIDO - 1 1/2"X2"</t>
  </si>
  <si>
    <t>121-Sistema automático de realimentação 3/4" contendo bóia automática de nível e válvula solenóide</t>
  </si>
  <si>
    <t>122-Conjunto flutuante de sucção D = 1"</t>
  </si>
  <si>
    <t>123-Bóia automática de mínimo</t>
  </si>
  <si>
    <t>124-Pressurizador silencioso automático com pressostato, potência 0,5 HP - 19
mca 2.000 l/h</t>
  </si>
  <si>
    <t>125-Registro gaveta 1 1/4" Bruto latão - fornecimento e instalação</t>
  </si>
  <si>
    <t>126-Registro gaveta 3/4" Bruto latão - fornecimento e instalação</t>
  </si>
  <si>
    <t>127-Registro gaveta 1" Bruto latão - fornecimento e instalação</t>
  </si>
  <si>
    <t>128-Registro pressão 3/4" com canopla -acabamento cromado simples</t>
  </si>
  <si>
    <t>129-válvula descarga 1 1/2", com registro, acabamento em metal cromado</t>
  </si>
  <si>
    <t>130-Registro gaveta 3/4" com canopla, acabamento cromado simples</t>
  </si>
  <si>
    <t>131-Reservatório de água de fibra cilíndrico, capacidade 5000 l</t>
  </si>
  <si>
    <t>132-Torneira de bóia real 3/4"</t>
  </si>
  <si>
    <t>133-Luva de aço galvanizado 3/4"</t>
  </si>
  <si>
    <t>134-Registro gaveta 3/4" Bruto latão - fornecimento e instalação</t>
  </si>
  <si>
    <t>135-Caixa sifonada PVC com grelha</t>
  </si>
  <si>
    <t>136-Ponto de água fria 3/4"</t>
  </si>
  <si>
    <t>73959/002</t>
  </si>
  <si>
    <t>137-Ponto de água fria 1 1/2"</t>
  </si>
  <si>
    <t>138-Ponto de esgoto DN 50</t>
  </si>
  <si>
    <t>73958/001</t>
  </si>
  <si>
    <t>139-Ponto de esgoto DN 100</t>
  </si>
  <si>
    <t>090555</t>
  </si>
  <si>
    <t>140-CAIXA DE PASSAGEM EM ALVENARIA - ESCAVAÇÃO E APILOAMENTO  0,60*0,60*0,80x23=6,63</t>
  </si>
  <si>
    <t>m3</t>
  </si>
  <si>
    <t>090557</t>
  </si>
  <si>
    <t>141-CAIXA DE PASSAGEM EM ALVENARIA - LASTRO DE CONCRETO (FUNDO)- 0,036x23=</t>
  </si>
  <si>
    <t>090559</t>
  </si>
  <si>
    <t>142-CAIXA DE PASSAGEM EM ALVENARIA - PAREDE DE 1 TIJOLO, REVESTIDA-0,36*23=8,28</t>
  </si>
  <si>
    <t>090560</t>
  </si>
  <si>
    <t>143-CAIXA DE PASSAGEM EM ALVENARIA - TAMPA DE CONCRETO- 0,036x23=0,83</t>
  </si>
  <si>
    <t>144-Tubo PVC águas pluviais predial DN 75 mm, inclusive conexões - fornecimento
e instalação</t>
  </si>
  <si>
    <t>145-Tubo PVC esgoto/águas pluviais predial DN 100 mm - fornecimento e
instalação</t>
  </si>
  <si>
    <t>VALOR TOTAL DO ITEM 6</t>
  </si>
  <si>
    <t>REDE AR COMPRIMIDO</t>
  </si>
  <si>
    <t>146-TUBO DE COBRE SEM COSTURA, CLASSE A - 1/2"</t>
  </si>
  <si>
    <t>147-Válvula esfera latão cromado 1/2"</t>
  </si>
  <si>
    <t>148-POSTO DE CONSUMO DE O2 OU AR VÁCUO OU N2O</t>
  </si>
  <si>
    <t>149-Filtro regulador de pressão 1/4" X 1/2" Bell-air</t>
  </si>
  <si>
    <t>VALOR TOTAL DO ITEM 7</t>
  </si>
  <si>
    <t>COMUNICAÇÃO VISUAL</t>
  </si>
  <si>
    <t>150-Placas de identificação "1" em chapa de aço galvanizado nº 26 com pintura automotiva PU, com 2 postes reto em aço cor natural engastado no solo, aplicação de adesivo vinil, monomérico dimensão 150X77 cm</t>
  </si>
  <si>
    <t>151-Placa de sinalização "2" em PVC adesivado com adesivo polimérico recortado eletronicamente e fixado à parede com fita dupla face de dimensões 80 X 41 cm</t>
  </si>
  <si>
    <t>152-Placa de sinalização "3" em PVC adesivado com adesivo polimérico recortado eletronicamente e fixado ao teto por cabo de aço de 2 mm dimensões 40 X 50 cm</t>
  </si>
  <si>
    <t>153-Placa de sinalização "5 - FACHADA" em chapa de aço galvanizado nº 26 com pintura automotiva PU, fixado à parede com parafusos, aplicação de adesivo vinil monomérico de dimensões 150 X 60 cm</t>
  </si>
  <si>
    <t>154-Placa de sinalização "6" em PVC adesivado com adesivo polimérico recortado eletronicamente e fixado à parede com fita dupla face de dimensões 20 X 10 cm</t>
  </si>
  <si>
    <t>155-Placa de sinalização "7" em PVC adesivado com adesivo polimérico recortado eletronicamente e fixado à parede com fita dupla face de dimensões 20 X 5 cm (compressor e resíduos)</t>
  </si>
  <si>
    <t>VALOR TOTAL DO ITEM 8</t>
  </si>
  <si>
    <t>DIVERSOS E LIMPEZA DE OBRA</t>
  </si>
  <si>
    <t>156-Banco de concreto curvo</t>
  </si>
  <si>
    <t>157-Banco em concreto armado L = 150 cm, incluindo estrutura, conforme projeto</t>
  </si>
  <si>
    <t>16.01.028</t>
  </si>
  <si>
    <t>158-FD-23 FECHAMENTO DE DIVISA COM GRADIL ELETROFUNDIDO / BROCA (H=185CM)-  33,10+45+8,94+7,99+1,55=96,58</t>
  </si>
  <si>
    <t>159-Limpeza final da obra</t>
  </si>
  <si>
    <t>160-CARGA MECANIZADA E REMOÇÃO DE TERRA, INCLUSIVE TRANSPORTE ATÉ 1KM</t>
  </si>
  <si>
    <t>161-TRANSPORTE DE TERRA POR CAMINHÃO BASCULANTE, A PARTIR DE 1KM</t>
  </si>
  <si>
    <t>m3xkm</t>
  </si>
  <si>
    <t>73847/1</t>
  </si>
  <si>
    <t>mês</t>
  </si>
  <si>
    <t>16.01.092</t>
  </si>
  <si>
    <t>163-PT-50 PORTAO DE TELA PARA SETORIZAÇAO 120&lt;H&lt;200 CM</t>
  </si>
  <si>
    <t>06.02.049</t>
  </si>
  <si>
    <t>164-PF-30 PORTA EM CHAPA DE AÇO C/VENT.PERM (L=1,60*2,10=3,36*3=10,08</t>
  </si>
  <si>
    <t xml:space="preserve">166-DES. PRANCHA TÉCNICA FORM.A1 -Instalações Elétricas </t>
  </si>
  <si>
    <t>VALOR TOTAL DO ITEM 9</t>
  </si>
  <si>
    <t>VALOR TOTAL  SEM BDI</t>
  </si>
  <si>
    <t>BDI 25%</t>
  </si>
  <si>
    <t>VALOR TOTAL</t>
  </si>
  <si>
    <t xml:space="preserve"> </t>
  </si>
  <si>
    <t>PREFEITURA MUNICIPAL DE FERRAZ DE VASCONCELOS</t>
  </si>
  <si>
    <t xml:space="preserve">SECRETARIA MUNICIPAL DE OBRAS </t>
  </si>
  <si>
    <t>OBRA: Construção de Unidade Básica de Saúde - JD. TV.  Rua do Vereador, 99 Lote P/113 e P/4</t>
  </si>
  <si>
    <t>Referência</t>
  </si>
  <si>
    <t>Código</t>
  </si>
  <si>
    <t>Descrição</t>
  </si>
  <si>
    <t>Unid</t>
  </si>
  <si>
    <t>Qtde</t>
  </si>
  <si>
    <t>Preço</t>
  </si>
  <si>
    <t>Total</t>
  </si>
  <si>
    <t>SINAPI</t>
  </si>
  <si>
    <t>EDIF</t>
  </si>
  <si>
    <t>sub total:</t>
  </si>
  <si>
    <t>FDE</t>
  </si>
  <si>
    <t>79958/001</t>
  </si>
  <si>
    <t>Total s/BDI:</t>
  </si>
  <si>
    <t>TOTAL:</t>
  </si>
  <si>
    <t xml:space="preserve">Eng. civil : Vicente Nunes da Eira  creasp -5060580945 </t>
  </si>
  <si>
    <t>Latitude :23º32'22.23" S                     Longitude :46º22'37.68" O</t>
  </si>
  <si>
    <t>CRONOGRAMA FÍSICO - FINANCEIRO</t>
  </si>
  <si>
    <t>ITEM</t>
  </si>
  <si>
    <t>1º Mês</t>
  </si>
  <si>
    <t>2º Mês</t>
  </si>
  <si>
    <t>3º Mês</t>
  </si>
  <si>
    <t>4º Mês</t>
  </si>
  <si>
    <t>5º Mês</t>
  </si>
  <si>
    <t>6º Mês</t>
  </si>
  <si>
    <t>7º Mês</t>
  </si>
  <si>
    <t>8º Mês</t>
  </si>
  <si>
    <t>9º Mês</t>
  </si>
  <si>
    <t>10º Mês</t>
  </si>
  <si>
    <t>11º Mês</t>
  </si>
  <si>
    <t>12º Mês</t>
  </si>
  <si>
    <t>VALOR p/ serviço</t>
  </si>
  <si>
    <t>TOTAL</t>
  </si>
  <si>
    <t>C/BDI</t>
  </si>
  <si>
    <t>%</t>
  </si>
  <si>
    <t>REVESTIMENTOS-PISOS ,PAREDES E TETOS</t>
  </si>
  <si>
    <t>VALOR - p/ Mês</t>
  </si>
  <si>
    <t>Total c/BDI:</t>
  </si>
  <si>
    <t>Total %:</t>
  </si>
  <si>
    <r>
      <rPr>
        <sz val="11"/>
        <rFont val="Arial"/>
        <family val="2"/>
      </rPr>
      <t xml:space="preserve">ADOTADO CRITÉRIO POR MEDIÇÃO - </t>
    </r>
    <r>
      <rPr>
        <sz val="10"/>
        <rFont val="Arial"/>
        <family val="2"/>
      </rPr>
      <t xml:space="preserve">PLANILHA ATUALIZADA CONFORME ORIGINAL LICITADA ANTERIORMENTE </t>
    </r>
  </si>
  <si>
    <t>TOTAL %</t>
  </si>
  <si>
    <t>SINAPI- 06/2020- EDIF-01/2020 - FDE- 04/2020</t>
  </si>
  <si>
    <t>16.06.078</t>
  </si>
  <si>
    <t>2-TAPUME H=225CM APOIADO NO TERRENO E PINTURA LATEX FACE EXTERNA COM LOGOTIPO</t>
  </si>
  <si>
    <t>16.30.010</t>
  </si>
  <si>
    <t>3-Limpeza mecânica de terreno, inclusive retirada de árvores até 0,20 m</t>
  </si>
  <si>
    <r>
      <t>1-</t>
    </r>
    <r>
      <rPr>
        <sz val="8"/>
        <rFont val="Arial"/>
        <family val="2"/>
      </rPr>
      <t>FORNECIMENTO E INSTALAÇAO DE PLACA DE IDENTIFICAÇAO DE OBRA INCLUSO SUPORTE
ESTRUTURA DE MADEIRA. 3x4=12m2</t>
    </r>
  </si>
  <si>
    <t>6-TUBO DE PVC RÍGIDO, SOLDÁVEL (LINHA ÁGUA) - 25MM (3/4") 12x6 =72m</t>
  </si>
  <si>
    <t>7-FECHAMENTO DE CONSTRUÇÃO TEMPORÁRIA EM CHAPA DE MADEIRA COMPENSADA E=10MM - antigo 92235 -m2</t>
  </si>
  <si>
    <t>8-EXECUÇÃO DE ESCRITÓRIO EM CANTEIRO DE OBRA EM CHAPA DE MADEIRA COMPENSADA NÃO INCLUSO MOBILIÁRIO E EQUIPAMENTOS. AF_02/2016  - sinapi</t>
  </si>
  <si>
    <t>35-Emassamento com massa latex PVA para ambientes internos - reboco massa fina</t>
  </si>
  <si>
    <r>
      <t>39-</t>
    </r>
    <r>
      <rPr>
        <sz val="8"/>
        <rFont val="Arial"/>
        <family val="2"/>
      </rPr>
      <t>Chapisco em paredes externas traço 1:3 (cimento e areia), espessura 0,5 cm,
preparo mecânico</t>
    </r>
  </si>
  <si>
    <t>45-FECHADURA DE EMBUTIR PARA PORTA EXTERNA / ENTRADA, MAQUINA 40 MM, COM CILINDRO, MACANETA ALAVANCA E ESPELHO EM METAL CROMADO - NIVEL SEGURANCA MEDIO -COMPLETA - 93206</t>
  </si>
  <si>
    <t>51-Janela veneziana alumínio - fixo-</t>
  </si>
  <si>
    <t>52- GR-01 GRADE DE PROTECAO FERRO CHATO 1" X 1/4" MALHA 15CM X15CM</t>
  </si>
  <si>
    <t>74130/6</t>
  </si>
  <si>
    <t>74130/5</t>
  </si>
  <si>
    <t xml:space="preserve">09.13.011 </t>
  </si>
  <si>
    <t xml:space="preserve">79- PP-03 PARA RAIOS FRANKLIN COM MASTRO AÇO GALVANIZADO  02" X 6,00M </t>
  </si>
  <si>
    <t>cotação cs da cisterna</t>
  </si>
  <si>
    <t>162-ALUGUEL CONTAINER/ESCRIT INCL INST ELET LARG=2,20 COMP=6,20M =13,64m2*48,16=656,90/mês</t>
  </si>
  <si>
    <t>16.06.046</t>
  </si>
  <si>
    <t xml:space="preserve">165-DESENV.PRANCHA TÉCNICA FORM.A1- hidráulica -executivo </t>
  </si>
  <si>
    <t>Data-Base: SINAPI- 06/2020- EDIF-01/2020 - FDE- 04/2020</t>
  </si>
  <si>
    <t xml:space="preserve">                                                 OBRA: Construção de Unidade Básica de Saúde - JD. TV.  Rua do Vereador, 99 Lote P/113 e P/4                                                                                                                                  Data-Base: SINAPI- 06/2020- EDIF-01/2020 - FDE- 04/2020             -BDI 25%</t>
  </si>
  <si>
    <t>PLANILHA ORÇAMENTÁRIA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</si>
</sst>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R$&quot;\ * #,##0.00_-;\-&quot;R$&quot;\ * #,##0.00_-;_-&quot;R$&quot;\ * &quot;-&quot;??_-;_-@_-"/>
    <numFmt numFmtId="164" formatCode="dd\-mm\-yy;@"/>
    <numFmt numFmtId="165" formatCode="yy\-mm\-dd;@"/>
    <numFmt numFmtId="166" formatCode="&quot;R$&quot;\ #,##0.00"/>
    <numFmt numFmtId="167" formatCode="#,##0.00;#,##0.00"/>
    <numFmt numFmtId="168" formatCode="###0;###0"/>
    <numFmt numFmtId="169" formatCode="00\.00\.00"/>
    <numFmt numFmtId="170" formatCode="###0.00;###0.00"/>
    <numFmt numFmtId="171" formatCode="_ * #,##0.00_ ;_ * \-#,##0.00_ ;_ * &quot;-&quot;??_ ;_ @_ "/>
  </numFmts>
  <fonts count="24">
    <font>
      <sz val="10"/>
      <name val="Arial"/>
      <charset val="134"/>
    </font>
    <font>
      <sz val="12"/>
      <name val="Arial"/>
      <family val="2"/>
    </font>
    <font>
      <sz val="8"/>
      <name val="Arial"/>
      <family val="2"/>
    </font>
    <font>
      <sz val="9"/>
      <name val="Arial"/>
      <family val="2"/>
    </font>
    <font>
      <sz val="11"/>
      <name val="Arial"/>
      <family val="2"/>
    </font>
    <font>
      <sz val="9"/>
      <color rgb="FFFF0000"/>
      <name val="Arial"/>
      <family val="2"/>
    </font>
    <font>
      <sz val="10"/>
      <color rgb="FFFF0000"/>
      <name val="Arial"/>
      <family val="2"/>
    </font>
    <font>
      <b/>
      <sz val="10"/>
      <name val="Arial"/>
      <family val="2"/>
    </font>
    <font>
      <b/>
      <sz val="11"/>
      <name val="Arial"/>
      <family val="2"/>
    </font>
    <font>
      <b/>
      <sz val="9"/>
      <name val="Arial"/>
      <family val="2"/>
    </font>
    <font>
      <sz val="10"/>
      <color rgb="FF000000"/>
      <name val="Times New Roman"/>
      <family val="1"/>
    </font>
    <font>
      <b/>
      <sz val="10"/>
      <color rgb="FF000000"/>
      <name val="Arial"/>
      <family val="2"/>
    </font>
    <font>
      <sz val="11"/>
      <color rgb="FF000000"/>
      <name val="Arial"/>
      <family val="2"/>
    </font>
    <font>
      <sz val="10"/>
      <color rgb="FF000000"/>
      <name val="Arial"/>
      <family val="2"/>
    </font>
    <font>
      <sz val="10"/>
      <color rgb="FF000000"/>
      <name val="Times New Roman"/>
      <family val="1"/>
    </font>
    <font>
      <sz val="10"/>
      <color theme="1"/>
      <name val="Calibri"/>
      <family val="2"/>
      <scheme val="minor"/>
    </font>
    <font>
      <b/>
      <sz val="15"/>
      <color indexed="56"/>
      <name val="Calibri"/>
      <family val="2"/>
    </font>
    <font>
      <sz val="11"/>
      <color rgb="FF000000"/>
      <name val="Calibri"/>
      <family val="2"/>
    </font>
    <font>
      <sz val="10"/>
      <name val="Arial"/>
      <family val="2"/>
    </font>
    <font>
      <sz val="9"/>
      <name val="Arial"/>
      <family val="2"/>
    </font>
    <font>
      <sz val="8"/>
      <name val="Arial"/>
      <family val="2"/>
    </font>
    <font>
      <b/>
      <sz val="8"/>
      <name val="Arial"/>
      <family val="2"/>
    </font>
    <font>
      <sz val="8"/>
      <color rgb="FF000000"/>
      <name val="Arial"/>
      <family val="2"/>
    </font>
    <font>
      <sz val="8"/>
      <color rgb="FF000000"/>
      <name val="Times New Roman"/>
      <family val="1"/>
    </font>
  </fonts>
  <fills count="7">
    <fill>
      <patternFill patternType="none"/>
    </fill>
    <fill>
      <patternFill patternType="gray125"/>
    </fill>
    <fill>
      <patternFill patternType="solid">
        <fgColor rgb="FF00B0F0"/>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9" tint="0.79998168889431442"/>
        <bgColor indexed="64"/>
      </patternFill>
    </fill>
  </fills>
  <borders count="37">
    <border>
      <left/>
      <right/>
      <top/>
      <bottom/>
      <diagonal/>
    </border>
    <border>
      <left style="thin">
        <color auto="1"/>
      </left>
      <right/>
      <top style="thin">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style="hair">
        <color auto="1"/>
      </left>
      <right style="hair">
        <color auto="1"/>
      </right>
      <top/>
      <bottom style="hair">
        <color auto="1"/>
      </bottom>
      <diagonal/>
    </border>
    <border>
      <left/>
      <right/>
      <top style="hair">
        <color auto="1"/>
      </top>
      <bottom style="thin">
        <color auto="1"/>
      </bottom>
      <diagonal/>
    </border>
    <border>
      <left/>
      <right style="thin">
        <color auto="1"/>
      </right>
      <top style="thin">
        <color auto="1"/>
      </top>
      <bottom/>
      <diagonal/>
    </border>
    <border>
      <left/>
      <right style="thin">
        <color auto="1"/>
      </right>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right style="thin">
        <color auto="1"/>
      </right>
      <top style="hair">
        <color auto="1"/>
      </top>
      <bottom style="hair">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hair">
        <color auto="1"/>
      </top>
      <bottom/>
      <diagonal/>
    </border>
    <border>
      <left style="thin">
        <color auto="1"/>
      </left>
      <right/>
      <top style="hair">
        <color auto="1"/>
      </top>
      <bottom style="thin">
        <color auto="1"/>
      </bottom>
      <diagonal/>
    </border>
    <border>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indexed="62"/>
      </bottom>
      <diagonal/>
    </border>
    <border>
      <left style="thin">
        <color auto="1"/>
      </left>
      <right style="hair">
        <color auto="1"/>
      </right>
      <top style="hair">
        <color auto="1"/>
      </top>
      <bottom style="thin">
        <color auto="1"/>
      </bottom>
      <diagonal/>
    </border>
  </borders>
  <cellStyleXfs count="8">
    <xf numFmtId="0" fontId="0" fillId="0" borderId="0"/>
    <xf numFmtId="0" fontId="16" fillId="0" borderId="35" applyNumberFormat="0" applyFill="0" applyAlignment="0" applyProtection="0"/>
    <xf numFmtId="0" fontId="17" fillId="0" borderId="0"/>
    <xf numFmtId="44" fontId="14" fillId="0" borderId="0" applyFont="0" applyFill="0" applyBorder="0" applyAlignment="0" applyProtection="0"/>
    <xf numFmtId="9" fontId="18" fillId="0" borderId="0" applyFont="0" applyFill="0" applyBorder="0" applyAlignment="0" applyProtection="0"/>
    <xf numFmtId="0" fontId="10" fillId="0" borderId="0"/>
    <xf numFmtId="44" fontId="18" fillId="0" borderId="0" applyFont="0" applyFill="0" applyBorder="0" applyAlignment="0" applyProtection="0"/>
    <xf numFmtId="171" fontId="15" fillId="0" borderId="0" applyFont="0" applyFill="0" applyBorder="0" applyAlignment="0" applyProtection="0">
      <alignment vertical="center"/>
    </xf>
  </cellStyleXfs>
  <cellXfs count="256">
    <xf numFmtId="0" fontId="0" fillId="0" borderId="0" xfId="0"/>
    <xf numFmtId="0" fontId="0" fillId="0" borderId="0" xfId="0" applyBorder="1"/>
    <xf numFmtId="171" fontId="0" fillId="0" borderId="5" xfId="7" applyFont="1" applyBorder="1" applyAlignment="1"/>
    <xf numFmtId="0" fontId="3" fillId="0" borderId="14" xfId="0" applyFont="1" applyBorder="1" applyAlignment="1">
      <alignment horizontal="center"/>
    </xf>
    <xf numFmtId="10" fontId="0" fillId="0" borderId="14" xfId="4" applyNumberFormat="1" applyFont="1" applyBorder="1" applyAlignment="1">
      <alignment horizontal="center"/>
    </xf>
    <xf numFmtId="0" fontId="0" fillId="0" borderId="14" xfId="0" applyBorder="1"/>
    <xf numFmtId="10" fontId="0" fillId="0" borderId="14" xfId="0" applyNumberFormat="1" applyBorder="1" applyAlignment="1">
      <alignment horizontal="center"/>
    </xf>
    <xf numFmtId="10" fontId="0" fillId="0" borderId="14" xfId="0" applyNumberFormat="1" applyBorder="1"/>
    <xf numFmtId="0" fontId="7" fillId="0" borderId="0" xfId="0" applyFon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Fill="1" applyBorder="1" applyAlignment="1">
      <alignment horizontal="center" vertical="center"/>
    </xf>
    <xf numFmtId="169" fontId="0" fillId="0" borderId="0" xfId="0" applyNumberFormat="1" applyFont="1" applyFill="1" applyBorder="1" applyAlignment="1">
      <alignment horizontal="center" vertical="center"/>
    </xf>
    <xf numFmtId="0" fontId="9"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vertical="center" wrapText="1"/>
    </xf>
    <xf numFmtId="0" fontId="7" fillId="0" borderId="0" xfId="0" applyFont="1" applyAlignment="1">
      <alignment horizontal="center" vertical="center" wrapText="1"/>
    </xf>
    <xf numFmtId="0" fontId="0" fillId="0" borderId="0" xfId="0" applyAlignment="1">
      <alignment horizontal="center" vertical="center" wrapText="1"/>
    </xf>
    <xf numFmtId="4" fontId="0" fillId="0" borderId="0" xfId="0" applyNumberFormat="1" applyFill="1" applyBorder="1" applyAlignment="1">
      <alignment horizontal="right" vertical="center"/>
    </xf>
    <xf numFmtId="4" fontId="7" fillId="0" borderId="0" xfId="0" applyNumberFormat="1" applyFont="1" applyAlignment="1">
      <alignment horizontal="center" vertical="center"/>
    </xf>
    <xf numFmtId="4" fontId="7" fillId="0" borderId="0" xfId="0" applyNumberFormat="1" applyFont="1" applyAlignment="1">
      <alignment horizontal="right" vertical="center"/>
    </xf>
    <xf numFmtId="0" fontId="10" fillId="0" borderId="0" xfId="5" applyFill="1" applyBorder="1" applyAlignment="1">
      <alignment horizontal="center" vertical="center"/>
    </xf>
    <xf numFmtId="0" fontId="10" fillId="0" borderId="0" xfId="5" applyFill="1" applyBorder="1" applyAlignment="1">
      <alignment horizontal="justify" vertical="center"/>
    </xf>
    <xf numFmtId="0" fontId="10" fillId="0" borderId="0" xfId="5" applyFill="1" applyBorder="1" applyAlignment="1">
      <alignment horizontal="left" vertical="center"/>
    </xf>
    <xf numFmtId="0" fontId="7" fillId="0" borderId="22" xfId="5" applyFont="1" applyFill="1" applyBorder="1" applyAlignment="1">
      <alignment horizontal="center" vertical="center" wrapText="1"/>
    </xf>
    <xf numFmtId="0" fontId="7" fillId="0" borderId="22" xfId="5" applyFont="1" applyFill="1" applyBorder="1" applyAlignment="1">
      <alignment horizontal="justify" vertical="center" wrapText="1"/>
    </xf>
    <xf numFmtId="0" fontId="10" fillId="0" borderId="1" xfId="5" applyFill="1" applyBorder="1" applyAlignment="1">
      <alignment horizontal="left" vertical="center"/>
    </xf>
    <xf numFmtId="0" fontId="10" fillId="0" borderId="11" xfId="5" applyFill="1" applyBorder="1" applyAlignment="1">
      <alignment horizontal="left" vertical="center"/>
    </xf>
    <xf numFmtId="0" fontId="4" fillId="0" borderId="30" xfId="5" applyFont="1" applyFill="1" applyBorder="1" applyAlignment="1">
      <alignment horizontal="center" vertical="center" wrapText="1"/>
    </xf>
    <xf numFmtId="0" fontId="4" fillId="0" borderId="0" xfId="5" applyFont="1" applyFill="1" applyBorder="1" applyAlignment="1">
      <alignment horizontal="justify" vertical="center" wrapText="1"/>
    </xf>
    <xf numFmtId="0" fontId="4" fillId="0" borderId="0" xfId="5" applyFont="1" applyFill="1" applyBorder="1" applyAlignment="1">
      <alignment horizontal="center" vertical="center" wrapText="1"/>
    </xf>
    <xf numFmtId="168" fontId="13" fillId="0" borderId="0" xfId="5" applyNumberFormat="1" applyFont="1" applyFill="1" applyBorder="1" applyAlignment="1">
      <alignment horizontal="center" vertical="center" wrapText="1"/>
    </xf>
    <xf numFmtId="0" fontId="0" fillId="0" borderId="0" xfId="5" applyFont="1" applyFill="1" applyBorder="1" applyAlignment="1">
      <alignment horizontal="justify" vertical="center" wrapText="1"/>
    </xf>
    <xf numFmtId="0" fontId="0" fillId="0" borderId="0" xfId="5" applyFont="1" applyFill="1" applyBorder="1" applyAlignment="1">
      <alignment horizontal="left" vertical="center" wrapText="1"/>
    </xf>
    <xf numFmtId="170" fontId="13" fillId="0" borderId="0" xfId="5" applyNumberFormat="1" applyFont="1" applyFill="1" applyBorder="1" applyAlignment="1">
      <alignment horizontal="center" vertical="center" wrapText="1"/>
    </xf>
    <xf numFmtId="165" fontId="13" fillId="0" borderId="0" xfId="5" applyNumberFormat="1" applyFont="1" applyFill="1" applyBorder="1" applyAlignment="1">
      <alignment horizontal="center" vertical="center" wrapText="1"/>
    </xf>
    <xf numFmtId="0" fontId="14" fillId="0" borderId="0" xfId="5" applyFont="1" applyFill="1" applyBorder="1" applyAlignment="1">
      <alignment horizontal="justify" vertical="center" wrapText="1"/>
    </xf>
    <xf numFmtId="0" fontId="0" fillId="0" borderId="0" xfId="5" applyFont="1" applyFill="1" applyBorder="1" applyAlignment="1">
      <alignment horizontal="center" vertical="center" wrapText="1"/>
    </xf>
    <xf numFmtId="44" fontId="11" fillId="3" borderId="23" xfId="3" applyFont="1" applyFill="1" applyBorder="1" applyAlignment="1">
      <alignment horizontal="left" vertical="center" wrapText="1"/>
    </xf>
    <xf numFmtId="44" fontId="12" fillId="0" borderId="0" xfId="3" applyFont="1" applyFill="1" applyBorder="1" applyAlignment="1">
      <alignment horizontal="left" vertical="center" wrapText="1"/>
    </xf>
    <xf numFmtId="44" fontId="13" fillId="0" borderId="0" xfId="3" applyFont="1" applyFill="1" applyBorder="1" applyAlignment="1">
      <alignment vertical="center" wrapText="1"/>
    </xf>
    <xf numFmtId="44" fontId="13" fillId="0" borderId="0" xfId="3" applyFont="1" applyFill="1" applyBorder="1" applyAlignment="1">
      <alignment horizontal="left" vertical="center" wrapText="1"/>
    </xf>
    <xf numFmtId="164" fontId="13" fillId="0" borderId="0" xfId="5" applyNumberFormat="1" applyFont="1" applyFill="1" applyBorder="1" applyAlignment="1">
      <alignment horizontal="center" vertical="center" wrapText="1"/>
    </xf>
    <xf numFmtId="44" fontId="0" fillId="0" borderId="0" xfId="3" applyFont="1" applyFill="1" applyBorder="1" applyAlignment="1">
      <alignment vertical="center" wrapText="1"/>
    </xf>
    <xf numFmtId="44" fontId="10" fillId="0" borderId="0" xfId="5" applyNumberFormat="1" applyFill="1" applyBorder="1" applyAlignment="1">
      <alignment horizontal="left" vertical="center"/>
    </xf>
    <xf numFmtId="0" fontId="14" fillId="0" borderId="0" xfId="5" quotePrefix="1" applyFont="1" applyFill="1" applyBorder="1" applyAlignment="1">
      <alignment horizontal="left" vertical="center"/>
    </xf>
    <xf numFmtId="0" fontId="10" fillId="0" borderId="0" xfId="5" quotePrefix="1" applyFill="1" applyBorder="1" applyAlignment="1">
      <alignment horizontal="justify" vertical="center"/>
    </xf>
    <xf numFmtId="0" fontId="10" fillId="0" borderId="0" xfId="5" applyFill="1" applyBorder="1" applyAlignment="1">
      <alignment vertical="center"/>
    </xf>
    <xf numFmtId="0" fontId="21" fillId="0" borderId="25" xfId="5" applyFont="1" applyFill="1" applyBorder="1" applyAlignment="1">
      <alignment horizontal="justify" vertical="center" wrapText="1"/>
    </xf>
    <xf numFmtId="0" fontId="20" fillId="0" borderId="27" xfId="5" applyFont="1" applyFill="1" applyBorder="1" applyAlignment="1">
      <alignment horizontal="justify" vertical="center" wrapText="1"/>
    </xf>
    <xf numFmtId="0" fontId="20" fillId="0" borderId="22" xfId="5" applyFont="1" applyFill="1" applyBorder="1" applyAlignment="1">
      <alignment horizontal="justify" vertical="center" wrapText="1"/>
    </xf>
    <xf numFmtId="0" fontId="20" fillId="0" borderId="27" xfId="5" applyFont="1" applyFill="1" applyBorder="1" applyAlignment="1">
      <alignment horizontal="center" vertical="center" wrapText="1"/>
    </xf>
    <xf numFmtId="0" fontId="20" fillId="0" borderId="28" xfId="5" applyFont="1" applyFill="1" applyBorder="1" applyAlignment="1">
      <alignment horizontal="left" vertical="center" wrapText="1"/>
    </xf>
    <xf numFmtId="170" fontId="22" fillId="0" borderId="27" xfId="5" applyNumberFormat="1" applyFont="1" applyFill="1" applyBorder="1" applyAlignment="1">
      <alignment horizontal="center" vertical="center" wrapText="1"/>
    </xf>
    <xf numFmtId="44" fontId="22" fillId="0" borderId="23" xfId="3" applyFont="1" applyFill="1" applyBorder="1" applyAlignment="1">
      <alignment vertical="center" wrapText="1"/>
    </xf>
    <xf numFmtId="44" fontId="22" fillId="0" borderId="31" xfId="3" applyFont="1" applyFill="1" applyBorder="1" applyAlignment="1">
      <alignment horizontal="left" vertical="center" wrapText="1"/>
    </xf>
    <xf numFmtId="0" fontId="20" fillId="0" borderId="25" xfId="5" applyFont="1" applyFill="1" applyBorder="1" applyAlignment="1">
      <alignment horizontal="center" vertical="center" wrapText="1"/>
    </xf>
    <xf numFmtId="0" fontId="20" fillId="0" borderId="26" xfId="5" applyFont="1" applyFill="1" applyBorder="1" applyAlignment="1">
      <alignment horizontal="left" vertical="center" wrapText="1"/>
    </xf>
    <xf numFmtId="170" fontId="22" fillId="0" borderId="25" xfId="5" applyNumberFormat="1" applyFont="1" applyFill="1" applyBorder="1" applyAlignment="1">
      <alignment horizontal="center" vertical="center" wrapText="1"/>
    </xf>
    <xf numFmtId="44" fontId="22" fillId="0" borderId="31" xfId="3" applyFont="1" applyFill="1" applyBorder="1" applyAlignment="1">
      <alignment vertical="center" wrapText="1"/>
    </xf>
    <xf numFmtId="168" fontId="22" fillId="0" borderId="27" xfId="5" applyNumberFormat="1" applyFont="1" applyFill="1" applyBorder="1" applyAlignment="1">
      <alignment horizontal="center" vertical="center" wrapText="1"/>
    </xf>
    <xf numFmtId="167" fontId="22" fillId="0" borderId="27" xfId="5" applyNumberFormat="1" applyFont="1" applyFill="1" applyBorder="1" applyAlignment="1">
      <alignment horizontal="center" vertical="center" wrapText="1"/>
    </xf>
    <xf numFmtId="0" fontId="20" fillId="0" borderId="22" xfId="5" applyFont="1" applyFill="1" applyBorder="1" applyAlignment="1">
      <alignment horizontal="center" vertical="center" wrapText="1"/>
    </xf>
    <xf numFmtId="0" fontId="20" fillId="0" borderId="29" xfId="5" applyFont="1" applyFill="1" applyBorder="1" applyAlignment="1">
      <alignment horizontal="left" vertical="center" wrapText="1"/>
    </xf>
    <xf numFmtId="170" fontId="22" fillId="0" borderId="22" xfId="5" applyNumberFormat="1" applyFont="1" applyFill="1" applyBorder="1" applyAlignment="1">
      <alignment horizontal="center" vertical="center" wrapText="1"/>
    </xf>
    <xf numFmtId="44" fontId="22" fillId="0" borderId="24" xfId="3" applyFont="1" applyFill="1" applyBorder="1" applyAlignment="1">
      <alignment vertical="center" wrapText="1"/>
    </xf>
    <xf numFmtId="0" fontId="20" fillId="0" borderId="23" xfId="5" applyFont="1" applyFill="1" applyBorder="1" applyAlignment="1">
      <alignment horizontal="justify" vertical="center" wrapText="1"/>
    </xf>
    <xf numFmtId="0" fontId="20" fillId="0" borderId="23" xfId="5" applyFont="1" applyFill="1" applyBorder="1" applyAlignment="1">
      <alignment horizontal="center" vertical="center" wrapText="1"/>
    </xf>
    <xf numFmtId="0" fontId="20" fillId="0" borderId="23" xfId="5" applyFont="1" applyFill="1" applyBorder="1" applyAlignment="1">
      <alignment horizontal="left" vertical="center" wrapText="1"/>
    </xf>
    <xf numFmtId="170" fontId="22" fillId="0" borderId="23" xfId="5" applyNumberFormat="1" applyFont="1" applyFill="1" applyBorder="1" applyAlignment="1">
      <alignment horizontal="center" vertical="center" wrapText="1"/>
    </xf>
    <xf numFmtId="44" fontId="22" fillId="0" borderId="23" xfId="3" applyFont="1" applyFill="1" applyBorder="1" applyAlignment="1">
      <alignment horizontal="left" vertical="center" wrapText="1"/>
    </xf>
    <xf numFmtId="168" fontId="22" fillId="0" borderId="23" xfId="5" applyNumberFormat="1" applyFont="1" applyFill="1" applyBorder="1" applyAlignment="1">
      <alignment horizontal="center" vertical="center" wrapText="1"/>
    </xf>
    <xf numFmtId="0" fontId="20" fillId="0" borderId="23" xfId="5" applyNumberFormat="1" applyFont="1" applyFill="1" applyBorder="1" applyAlignment="1">
      <alignment horizontal="center" vertical="center" wrapText="1"/>
    </xf>
    <xf numFmtId="0" fontId="22" fillId="0" borderId="23" xfId="5" applyNumberFormat="1" applyFont="1" applyFill="1" applyBorder="1" applyAlignment="1">
      <alignment horizontal="center" vertical="center" wrapText="1"/>
    </xf>
    <xf numFmtId="167" fontId="22" fillId="0" borderId="23" xfId="5" applyNumberFormat="1" applyFont="1" applyFill="1" applyBorder="1" applyAlignment="1">
      <alignment horizontal="center" vertical="center" wrapText="1"/>
    </xf>
    <xf numFmtId="170" fontId="20" fillId="0" borderId="23" xfId="5" applyNumberFormat="1" applyFont="1" applyFill="1" applyBorder="1" applyAlignment="1">
      <alignment horizontal="center" vertical="center" wrapText="1"/>
    </xf>
    <xf numFmtId="44" fontId="20" fillId="0" borderId="23" xfId="3" applyFont="1" applyFill="1" applyBorder="1" applyAlignment="1">
      <alignment vertical="center" wrapText="1"/>
    </xf>
    <xf numFmtId="44" fontId="20" fillId="0" borderId="23" xfId="3" applyFont="1" applyFill="1" applyBorder="1" applyAlignment="1">
      <alignment horizontal="left" vertical="center" wrapText="1"/>
    </xf>
    <xf numFmtId="0" fontId="23" fillId="0" borderId="23" xfId="5" applyFont="1" applyFill="1" applyBorder="1" applyAlignment="1">
      <alignment horizontal="justify" vertical="center" wrapText="1"/>
    </xf>
    <xf numFmtId="4" fontId="10" fillId="0" borderId="0" xfId="5" applyNumberFormat="1" applyFill="1" applyBorder="1" applyAlignment="1">
      <alignment vertical="center"/>
    </xf>
    <xf numFmtId="0" fontId="22" fillId="0" borderId="25" xfId="5" applyNumberFormat="1" applyFont="1" applyFill="1" applyBorder="1" applyAlignment="1">
      <alignment horizontal="center" vertical="center" wrapText="1"/>
    </xf>
    <xf numFmtId="0" fontId="20" fillId="0" borderId="25" xfId="5" applyFont="1" applyFill="1" applyBorder="1" applyAlignment="1">
      <alignment horizontal="justify" vertical="center" wrapText="1"/>
    </xf>
    <xf numFmtId="0" fontId="22" fillId="0" borderId="27" xfId="5" applyNumberFormat="1" applyFont="1" applyFill="1" applyBorder="1" applyAlignment="1">
      <alignment horizontal="center" vertical="center" wrapText="1"/>
    </xf>
    <xf numFmtId="0" fontId="20" fillId="0" borderId="27" xfId="5" applyNumberFormat="1" applyFont="1" applyFill="1" applyBorder="1" applyAlignment="1">
      <alignment horizontal="center" vertical="center" wrapText="1"/>
    </xf>
    <xf numFmtId="0" fontId="2" fillId="0" borderId="27" xfId="5" applyNumberFormat="1" applyFont="1" applyFill="1" applyBorder="1" applyAlignment="1">
      <alignment horizontal="center" vertical="center" wrapText="1"/>
    </xf>
    <xf numFmtId="0" fontId="2" fillId="0" borderId="27" xfId="5" applyFont="1" applyFill="1" applyBorder="1" applyAlignment="1">
      <alignment horizontal="justify" vertical="center" wrapText="1"/>
    </xf>
    <xf numFmtId="0" fontId="2" fillId="0" borderId="28" xfId="5" applyFont="1" applyFill="1" applyBorder="1" applyAlignment="1">
      <alignment horizontal="left" vertical="center" wrapText="1"/>
    </xf>
    <xf numFmtId="44" fontId="22" fillId="0" borderId="23" xfId="3" applyNumberFormat="1" applyFont="1" applyFill="1" applyBorder="1" applyAlignment="1">
      <alignment vertical="center" wrapText="1"/>
    </xf>
    <xf numFmtId="0" fontId="2" fillId="0" borderId="22" xfId="5" applyNumberFormat="1" applyFont="1" applyFill="1" applyBorder="1" applyAlignment="1">
      <alignment horizontal="center" vertical="center" wrapText="1"/>
    </xf>
    <xf numFmtId="0" fontId="2" fillId="0" borderId="22" xfId="5" applyFont="1" applyFill="1" applyBorder="1" applyAlignment="1">
      <alignment horizontal="justify" vertical="center" wrapText="1"/>
    </xf>
    <xf numFmtId="0" fontId="2" fillId="0" borderId="29" xfId="5" applyFont="1" applyFill="1" applyBorder="1" applyAlignment="1">
      <alignment horizontal="left" vertical="center" wrapText="1"/>
    </xf>
    <xf numFmtId="0" fontId="2" fillId="0" borderId="23" xfId="5" applyFont="1" applyFill="1" applyBorder="1" applyAlignment="1">
      <alignment horizontal="justify" vertical="center" wrapText="1"/>
    </xf>
    <xf numFmtId="0" fontId="2" fillId="0" borderId="23" xfId="5" applyFont="1" applyFill="1" applyBorder="1" applyAlignment="1">
      <alignment horizontal="left" vertical="center" wrapText="1"/>
    </xf>
    <xf numFmtId="0" fontId="2" fillId="0" borderId="23" xfId="5" applyNumberFormat="1" applyFont="1" applyFill="1" applyBorder="1" applyAlignment="1">
      <alignment horizontal="center" vertical="center" wrapText="1"/>
    </xf>
    <xf numFmtId="0" fontId="2" fillId="0" borderId="5" xfId="0" applyFont="1" applyBorder="1" applyAlignment="1">
      <alignment horizontal="center"/>
    </xf>
    <xf numFmtId="0" fontId="22" fillId="0" borderId="23" xfId="5" quotePrefix="1" applyNumberFormat="1" applyFont="1" applyFill="1" applyBorder="1" applyAlignment="1">
      <alignment horizontal="center" vertical="center" wrapText="1"/>
    </xf>
    <xf numFmtId="44" fontId="2" fillId="0" borderId="23" xfId="3" applyFont="1" applyFill="1" applyBorder="1" applyAlignment="1">
      <alignment vertical="center" wrapText="1"/>
    </xf>
    <xf numFmtId="168" fontId="11" fillId="4" borderId="23" xfId="5" applyNumberFormat="1" applyFont="1" applyFill="1" applyBorder="1" applyAlignment="1">
      <alignment horizontal="center" vertical="center" wrapText="1"/>
    </xf>
    <xf numFmtId="0" fontId="7" fillId="4" borderId="23" xfId="5" applyFont="1" applyFill="1" applyBorder="1" applyAlignment="1">
      <alignment horizontal="justify" vertical="center" wrapText="1"/>
    </xf>
    <xf numFmtId="0" fontId="8" fillId="4" borderId="23" xfId="5" applyFont="1" applyFill="1" applyBorder="1" applyAlignment="1">
      <alignment horizontal="center" vertical="center" wrapText="1"/>
    </xf>
    <xf numFmtId="44" fontId="11" fillId="4" borderId="23" xfId="3" applyFont="1" applyFill="1" applyBorder="1" applyAlignment="1">
      <alignment horizontal="left" vertical="center" wrapText="1"/>
    </xf>
    <xf numFmtId="0" fontId="20" fillId="5" borderId="23" xfId="5" applyNumberFormat="1" applyFont="1" applyFill="1" applyBorder="1" applyAlignment="1">
      <alignment horizontal="center" vertical="center" wrapText="1"/>
    </xf>
    <xf numFmtId="0" fontId="20" fillId="5" borderId="23" xfId="5" applyFont="1" applyFill="1" applyBorder="1" applyAlignment="1">
      <alignment horizontal="justify" vertical="center" wrapText="1"/>
    </xf>
    <xf numFmtId="0" fontId="20" fillId="5" borderId="23" xfId="5" applyFont="1" applyFill="1" applyBorder="1" applyAlignment="1">
      <alignment horizontal="left" vertical="center" wrapText="1"/>
    </xf>
    <xf numFmtId="167" fontId="22" fillId="5" borderId="23" xfId="5" applyNumberFormat="1" applyFont="1" applyFill="1" applyBorder="1" applyAlignment="1">
      <alignment horizontal="center" vertical="center" wrapText="1"/>
    </xf>
    <xf numFmtId="44" fontId="22" fillId="5" borderId="23" xfId="3" applyFont="1" applyFill="1" applyBorder="1" applyAlignment="1">
      <alignment vertical="center" wrapText="1"/>
    </xf>
    <xf numFmtId="44" fontId="22" fillId="5" borderId="23" xfId="3" applyFont="1" applyFill="1" applyBorder="1" applyAlignment="1">
      <alignment horizontal="left" vertical="center" wrapText="1"/>
    </xf>
    <xf numFmtId="168" fontId="11" fillId="4" borderId="24" xfId="5" applyNumberFormat="1" applyFont="1" applyFill="1" applyBorder="1" applyAlignment="1">
      <alignment horizontal="center" vertical="center" wrapText="1"/>
    </xf>
    <xf numFmtId="44" fontId="11" fillId="5" borderId="23" xfId="3" applyFont="1" applyFill="1" applyBorder="1" applyAlignment="1">
      <alignment horizontal="left" vertical="center" wrapText="1"/>
    </xf>
    <xf numFmtId="0" fontId="20" fillId="6" borderId="23" xfId="5" applyNumberFormat="1" applyFont="1" applyFill="1" applyBorder="1" applyAlignment="1">
      <alignment horizontal="center" vertical="center" wrapText="1"/>
    </xf>
    <xf numFmtId="0" fontId="20" fillId="6" borderId="23" xfId="5" applyFont="1" applyFill="1" applyBorder="1" applyAlignment="1">
      <alignment horizontal="justify" vertical="center" wrapText="1"/>
    </xf>
    <xf numFmtId="0" fontId="20" fillId="6" borderId="23" xfId="5" applyFont="1" applyFill="1" applyBorder="1" applyAlignment="1">
      <alignment horizontal="left" vertical="center" wrapText="1"/>
    </xf>
    <xf numFmtId="167" fontId="22" fillId="6" borderId="23" xfId="5" applyNumberFormat="1" applyFont="1" applyFill="1" applyBorder="1" applyAlignment="1">
      <alignment horizontal="center" vertical="center" wrapText="1"/>
    </xf>
    <xf numFmtId="44" fontId="22" fillId="6" borderId="23" xfId="3" applyFont="1" applyFill="1" applyBorder="1" applyAlignment="1">
      <alignment vertical="center" wrapText="1"/>
    </xf>
    <xf numFmtId="44" fontId="22" fillId="6" borderId="23" xfId="3" applyFont="1" applyFill="1" applyBorder="1" applyAlignment="1">
      <alignment horizontal="left" vertical="center" wrapText="1"/>
    </xf>
    <xf numFmtId="0" fontId="21" fillId="0" borderId="2" xfId="0" applyFont="1" applyBorder="1" applyAlignment="1">
      <alignment horizontal="center" vertical="top"/>
    </xf>
    <xf numFmtId="0" fontId="21" fillId="0" borderId="3" xfId="0" applyFont="1" applyBorder="1" applyAlignment="1">
      <alignment horizontal="center" vertical="top"/>
    </xf>
    <xf numFmtId="0" fontId="21" fillId="0" borderId="3" xfId="0" applyFont="1" applyBorder="1" applyAlignment="1">
      <alignment vertical="top" wrapText="1"/>
    </xf>
    <xf numFmtId="0" fontId="21" fillId="0" borderId="3" xfId="0" applyFont="1" applyBorder="1" applyAlignment="1">
      <alignment horizontal="center" vertical="top" wrapText="1"/>
    </xf>
    <xf numFmtId="0" fontId="21" fillId="0" borderId="13" xfId="0" applyFont="1" applyBorder="1" applyAlignment="1">
      <alignment horizontal="center" vertical="top"/>
    </xf>
    <xf numFmtId="0" fontId="2" fillId="0" borderId="4" xfId="0" applyFont="1" applyBorder="1" applyAlignment="1">
      <alignment horizontal="center" vertical="top"/>
    </xf>
    <xf numFmtId="169" fontId="2" fillId="0" borderId="5" xfId="0" applyNumberFormat="1" applyFont="1" applyBorder="1" applyAlignment="1">
      <alignment horizontal="center" vertical="top" wrapText="1"/>
    </xf>
    <xf numFmtId="0" fontId="2" fillId="0" borderId="9" xfId="0" applyFont="1" applyBorder="1" applyAlignment="1">
      <alignment vertical="top" wrapText="1"/>
    </xf>
    <xf numFmtId="0" fontId="2" fillId="0" borderId="9" xfId="0" applyFont="1" applyBorder="1" applyAlignment="1">
      <alignment horizontal="center" vertical="top" wrapText="1"/>
    </xf>
    <xf numFmtId="2" fontId="2" fillId="0" borderId="9" xfId="0" applyNumberFormat="1" applyFont="1" applyBorder="1" applyAlignment="1">
      <alignment horizontal="center" vertical="top"/>
    </xf>
    <xf numFmtId="4" fontId="2" fillId="0" borderId="17" xfId="0" applyNumberFormat="1" applyFont="1" applyBorder="1" applyAlignment="1">
      <alignment horizontal="center" vertical="top"/>
    </xf>
    <xf numFmtId="0" fontId="2" fillId="0" borderId="16" xfId="0" applyFont="1" applyBorder="1" applyAlignment="1">
      <alignment horizontal="center" vertical="top"/>
    </xf>
    <xf numFmtId="169" fontId="2" fillId="0" borderId="9" xfId="0" applyNumberFormat="1" applyFont="1" applyBorder="1" applyAlignment="1">
      <alignment horizontal="center" vertical="top" wrapText="1"/>
    </xf>
    <xf numFmtId="2" fontId="2" fillId="0" borderId="5" xfId="0" applyNumberFormat="1" applyFont="1" applyBorder="1" applyAlignment="1">
      <alignment vertical="top" wrapText="1"/>
    </xf>
    <xf numFmtId="2" fontId="2" fillId="0" borderId="5" xfId="0" applyNumberFormat="1" applyFont="1" applyBorder="1" applyAlignment="1">
      <alignment horizontal="center" vertical="top" wrapText="1"/>
    </xf>
    <xf numFmtId="4" fontId="2" fillId="0" borderId="5" xfId="0" applyNumberFormat="1" applyFont="1" applyBorder="1" applyAlignment="1">
      <alignment horizontal="center" vertical="top"/>
    </xf>
    <xf numFmtId="4" fontId="2" fillId="0" borderId="14" xfId="0" applyNumberFormat="1" applyFont="1" applyBorder="1" applyAlignment="1">
      <alignment horizontal="center" vertical="top"/>
    </xf>
    <xf numFmtId="0" fontId="2" fillId="3" borderId="4" xfId="0" applyFont="1" applyFill="1" applyBorder="1" applyAlignment="1">
      <alignment horizontal="center" vertical="top"/>
    </xf>
    <xf numFmtId="169" fontId="2" fillId="3" borderId="5" xfId="0" applyNumberFormat="1" applyFont="1" applyFill="1" applyBorder="1" applyAlignment="1">
      <alignment horizontal="center" vertical="top" wrapText="1"/>
    </xf>
    <xf numFmtId="2" fontId="2" fillId="3" borderId="5" xfId="0" applyNumberFormat="1" applyFont="1" applyFill="1" applyBorder="1" applyAlignment="1">
      <alignment vertical="top" wrapText="1"/>
    </xf>
    <xf numFmtId="2" fontId="2" fillId="3" borderId="5" xfId="0" applyNumberFormat="1" applyFont="1" applyFill="1" applyBorder="1" applyAlignment="1">
      <alignment horizontal="center" vertical="top" wrapText="1"/>
    </xf>
    <xf numFmtId="4" fontId="2" fillId="3" borderId="5" xfId="0" applyNumberFormat="1" applyFont="1" applyFill="1" applyBorder="1" applyAlignment="1">
      <alignment horizontal="center" vertical="top"/>
    </xf>
    <xf numFmtId="4" fontId="2" fillId="3" borderId="14" xfId="0" applyNumberFormat="1" applyFont="1" applyFill="1" applyBorder="1" applyAlignment="1">
      <alignment horizontal="center" vertical="top"/>
    </xf>
    <xf numFmtId="169" fontId="2" fillId="0" borderId="5" xfId="0" applyNumberFormat="1" applyFont="1" applyBorder="1" applyAlignment="1">
      <alignment horizontal="left" vertical="top"/>
    </xf>
    <xf numFmtId="169" fontId="2" fillId="0" borderId="5" xfId="0" applyNumberFormat="1" applyFont="1" applyBorder="1" applyAlignment="1">
      <alignment horizontal="center" vertical="top"/>
    </xf>
    <xf numFmtId="2" fontId="2" fillId="0" borderId="5" xfId="0" applyNumberFormat="1" applyFont="1" applyBorder="1" applyAlignment="1">
      <alignment horizontal="center" vertical="top"/>
    </xf>
    <xf numFmtId="2" fontId="2" fillId="0" borderId="14" xfId="0" applyNumberFormat="1" applyFont="1" applyBorder="1" applyAlignment="1">
      <alignment horizontal="center" vertical="top"/>
    </xf>
    <xf numFmtId="0" fontId="2" fillId="0" borderId="4" xfId="0" applyFont="1" applyFill="1" applyBorder="1" applyAlignment="1">
      <alignment horizontal="center" vertical="top"/>
    </xf>
    <xf numFmtId="169" fontId="2" fillId="0" borderId="5" xfId="0" applyNumberFormat="1" applyFont="1" applyFill="1" applyBorder="1" applyAlignment="1">
      <alignment horizontal="center" vertical="top" wrapText="1"/>
    </xf>
    <xf numFmtId="169" fontId="2" fillId="0" borderId="5" xfId="0" applyNumberFormat="1" applyFont="1" applyFill="1" applyBorder="1" applyAlignment="1">
      <alignment horizontal="left" vertical="top"/>
    </xf>
    <xf numFmtId="169" fontId="2" fillId="0" borderId="5" xfId="0" applyNumberFormat="1" applyFont="1" applyFill="1" applyBorder="1" applyAlignment="1">
      <alignment horizontal="center" vertical="top"/>
    </xf>
    <xf numFmtId="2" fontId="2" fillId="0" borderId="5" xfId="0" applyNumberFormat="1" applyFont="1" applyFill="1" applyBorder="1" applyAlignment="1">
      <alignment horizontal="center" vertical="top"/>
    </xf>
    <xf numFmtId="4" fontId="2" fillId="0" borderId="14" xfId="0" applyNumberFormat="1" applyFont="1" applyFill="1" applyBorder="1" applyAlignment="1">
      <alignment horizontal="center" vertical="top"/>
    </xf>
    <xf numFmtId="169" fontId="2" fillId="0" borderId="9" xfId="0" applyNumberFormat="1" applyFont="1" applyBorder="1" applyAlignment="1">
      <alignment horizontal="left" vertical="top"/>
    </xf>
    <xf numFmtId="169" fontId="2" fillId="0" borderId="9" xfId="0" applyNumberFormat="1" applyFont="1" applyBorder="1" applyAlignment="1">
      <alignment horizontal="center" vertical="top"/>
    </xf>
    <xf numFmtId="0" fontId="2" fillId="0" borderId="6" xfId="0" applyFont="1" applyFill="1" applyBorder="1" applyAlignment="1">
      <alignment horizontal="center" vertical="top" wrapText="1"/>
    </xf>
    <xf numFmtId="0" fontId="2" fillId="0" borderId="21" xfId="0" applyFont="1" applyFill="1" applyBorder="1" applyAlignment="1">
      <alignment horizontal="center" vertical="top" wrapText="1"/>
    </xf>
    <xf numFmtId="0" fontId="2" fillId="3" borderId="18" xfId="0" applyFont="1" applyFill="1" applyBorder="1" applyAlignment="1">
      <alignment horizontal="center" vertical="top"/>
    </xf>
    <xf numFmtId="169" fontId="2" fillId="3" borderId="7" xfId="0" applyNumberFormat="1" applyFont="1" applyFill="1" applyBorder="1" applyAlignment="1">
      <alignment horizontal="center" vertical="top"/>
    </xf>
    <xf numFmtId="0" fontId="2" fillId="3" borderId="7" xfId="0" applyFont="1" applyFill="1" applyBorder="1" applyAlignment="1">
      <alignment vertical="top" wrapText="1"/>
    </xf>
    <xf numFmtId="0" fontId="2" fillId="3" borderId="7" xfId="0" applyFont="1" applyFill="1" applyBorder="1" applyAlignment="1">
      <alignment horizontal="center" vertical="top" wrapText="1"/>
    </xf>
    <xf numFmtId="0" fontId="2" fillId="5" borderId="18" xfId="0" applyFont="1" applyFill="1" applyBorder="1" applyAlignment="1">
      <alignment horizontal="center" vertical="top"/>
    </xf>
    <xf numFmtId="169" fontId="2" fillId="5" borderId="7" xfId="0" applyNumberFormat="1" applyFont="1" applyFill="1" applyBorder="1" applyAlignment="1">
      <alignment horizontal="center" vertical="top" wrapText="1"/>
    </xf>
    <xf numFmtId="0" fontId="2" fillId="5" borderId="7" xfId="0" applyFont="1" applyFill="1" applyBorder="1" applyAlignment="1">
      <alignment vertical="top" wrapText="1"/>
    </xf>
    <xf numFmtId="0" fontId="2" fillId="5" borderId="7" xfId="0" applyFont="1" applyFill="1" applyBorder="1" applyAlignment="1">
      <alignment horizontal="center" vertical="top" wrapText="1"/>
    </xf>
    <xf numFmtId="0" fontId="2" fillId="4" borderId="18" xfId="0" applyFont="1" applyFill="1" applyBorder="1" applyAlignment="1">
      <alignment horizontal="center" vertical="top"/>
    </xf>
    <xf numFmtId="169" fontId="2" fillId="4" borderId="7" xfId="0" applyNumberFormat="1" applyFont="1" applyFill="1" applyBorder="1" applyAlignment="1">
      <alignment horizontal="center" vertical="top" wrapText="1"/>
    </xf>
    <xf numFmtId="0" fontId="2" fillId="4" borderId="7" xfId="0" applyFont="1" applyFill="1" applyBorder="1" applyAlignment="1">
      <alignment vertical="top" wrapText="1"/>
    </xf>
    <xf numFmtId="0" fontId="2" fillId="4" borderId="7" xfId="0" applyFont="1" applyFill="1" applyBorder="1" applyAlignment="1">
      <alignment horizontal="center" vertical="top" wrapText="1"/>
    </xf>
    <xf numFmtId="0" fontId="2" fillId="4" borderId="16" xfId="0" applyFont="1" applyFill="1" applyBorder="1" applyAlignment="1">
      <alignment horizontal="center" vertical="top"/>
    </xf>
    <xf numFmtId="169" fontId="2" fillId="4" borderId="9" xfId="0" applyNumberFormat="1" applyFont="1" applyFill="1" applyBorder="1" applyAlignment="1">
      <alignment horizontal="center" vertical="top" wrapText="1"/>
    </xf>
    <xf numFmtId="2" fontId="2" fillId="4" borderId="9" xfId="0" applyNumberFormat="1" applyFont="1" applyFill="1" applyBorder="1" applyAlignment="1">
      <alignment vertical="top" wrapText="1"/>
    </xf>
    <xf numFmtId="2" fontId="2" fillId="4" borderId="9" xfId="0" applyNumberFormat="1" applyFont="1" applyFill="1" applyBorder="1" applyAlignment="1">
      <alignment horizontal="center" vertical="top" wrapText="1"/>
    </xf>
    <xf numFmtId="4" fontId="2" fillId="4" borderId="9" xfId="0" applyNumberFormat="1" applyFont="1" applyFill="1" applyBorder="1" applyAlignment="1">
      <alignment horizontal="center" vertical="top"/>
    </xf>
    <xf numFmtId="0" fontId="21" fillId="3" borderId="16" xfId="0" applyFont="1" applyFill="1" applyBorder="1" applyAlignment="1">
      <alignment horizontal="center" vertical="top"/>
    </xf>
    <xf numFmtId="0" fontId="21" fillId="3" borderId="9" xfId="0" applyFont="1" applyFill="1" applyBorder="1" applyAlignment="1">
      <alignment horizontal="center" vertical="top"/>
    </xf>
    <xf numFmtId="0" fontId="21" fillId="3" borderId="9" xfId="0" applyFont="1" applyFill="1" applyBorder="1" applyAlignment="1">
      <alignment vertical="top" wrapText="1"/>
    </xf>
    <xf numFmtId="0" fontId="21" fillId="3" borderId="9" xfId="0" applyFont="1" applyFill="1" applyBorder="1" applyAlignment="1">
      <alignment horizontal="center" vertical="top" wrapText="1"/>
    </xf>
    <xf numFmtId="0" fontId="21" fillId="3" borderId="17" xfId="0" applyFont="1" applyFill="1" applyBorder="1" applyAlignment="1">
      <alignment horizontal="center" vertical="top"/>
    </xf>
    <xf numFmtId="0" fontId="21" fillId="3" borderId="9" xfId="0" applyNumberFormat="1" applyFont="1" applyFill="1" applyBorder="1" applyAlignment="1">
      <alignment vertical="top" wrapText="1"/>
    </xf>
    <xf numFmtId="0" fontId="21" fillId="3" borderId="9" xfId="0" applyNumberFormat="1" applyFont="1" applyFill="1" applyBorder="1" applyAlignment="1">
      <alignment horizontal="left" vertical="top" wrapText="1"/>
    </xf>
    <xf numFmtId="2" fontId="3" fillId="0" borderId="14" xfId="0" applyNumberFormat="1" applyFont="1" applyBorder="1" applyAlignment="1">
      <alignment horizontal="center"/>
    </xf>
    <xf numFmtId="0" fontId="0" fillId="0" borderId="3" xfId="0" applyBorder="1"/>
    <xf numFmtId="0" fontId="0" fillId="0" borderId="5" xfId="0" applyBorder="1"/>
    <xf numFmtId="171" fontId="3" fillId="0" borderId="5" xfId="7" applyFont="1" applyBorder="1" applyAlignment="1">
      <alignment horizontal="center"/>
    </xf>
    <xf numFmtId="2" fontId="0" fillId="0" borderId="5" xfId="6" applyNumberFormat="1" applyFont="1" applyBorder="1" applyAlignment="1">
      <alignment horizontal="center"/>
    </xf>
    <xf numFmtId="2" fontId="3" fillId="0" borderId="5" xfId="6" applyNumberFormat="1" applyFont="1" applyBorder="1" applyAlignment="1">
      <alignment horizontal="center"/>
    </xf>
    <xf numFmtId="2" fontId="5" fillId="2" borderId="5" xfId="6" applyNumberFormat="1" applyFont="1" applyFill="1" applyBorder="1" applyAlignment="1">
      <alignment horizontal="center"/>
    </xf>
    <xf numFmtId="2" fontId="6" fillId="0" borderId="5" xfId="6" applyNumberFormat="1" applyFont="1" applyFill="1" applyBorder="1" applyAlignment="1">
      <alignment horizontal="center"/>
    </xf>
    <xf numFmtId="2" fontId="0" fillId="0" borderId="5" xfId="6" applyNumberFormat="1" applyFont="1" applyFill="1" applyBorder="1" applyAlignment="1">
      <alignment horizontal="center"/>
    </xf>
    <xf numFmtId="2" fontId="5" fillId="0" borderId="5" xfId="6" applyNumberFormat="1" applyFont="1" applyFill="1" applyBorder="1" applyAlignment="1">
      <alignment horizontal="center"/>
    </xf>
    <xf numFmtId="171" fontId="0" fillId="0" borderId="5" xfId="7" applyFont="1" applyBorder="1" applyAlignment="1">
      <alignment horizontal="center"/>
    </xf>
    <xf numFmtId="2" fontId="0" fillId="2" borderId="5" xfId="6" applyNumberFormat="1" applyFont="1" applyFill="1" applyBorder="1" applyAlignment="1">
      <alignment horizontal="center"/>
    </xf>
    <xf numFmtId="2" fontId="6" fillId="2" borderId="5" xfId="6" applyNumberFormat="1" applyFont="1" applyFill="1" applyBorder="1" applyAlignment="1">
      <alignment horizontal="center"/>
    </xf>
    <xf numFmtId="2" fontId="3" fillId="0" borderId="5" xfId="6" applyNumberFormat="1" applyFont="1" applyFill="1" applyBorder="1" applyAlignment="1">
      <alignment horizontal="center"/>
    </xf>
    <xf numFmtId="0" fontId="0" fillId="0" borderId="5" xfId="0" applyBorder="1" applyAlignment="1">
      <alignment vertical="center"/>
    </xf>
    <xf numFmtId="171" fontId="19" fillId="0" borderId="5" xfId="7" applyFont="1" applyBorder="1" applyAlignment="1"/>
    <xf numFmtId="0" fontId="3" fillId="0" borderId="5" xfId="0" applyFont="1" applyBorder="1" applyAlignment="1">
      <alignment vertical="center"/>
    </xf>
    <xf numFmtId="0" fontId="0" fillId="0" borderId="5" xfId="0" applyBorder="1" applyAlignment="1">
      <alignment horizontal="right"/>
    </xf>
    <xf numFmtId="0" fontId="0" fillId="0" borderId="2" xfId="0" applyBorder="1"/>
    <xf numFmtId="0" fontId="0" fillId="0" borderId="4" xfId="0" applyBorder="1"/>
    <xf numFmtId="0" fontId="2" fillId="0" borderId="14" xfId="0" applyFont="1" applyBorder="1" applyAlignment="1">
      <alignment horizontal="center"/>
    </xf>
    <xf numFmtId="0" fontId="7" fillId="0" borderId="23" xfId="5" applyFont="1" applyFill="1" applyBorder="1" applyAlignment="1">
      <alignment horizontal="center" vertical="center" wrapText="1"/>
    </xf>
    <xf numFmtId="0" fontId="7" fillId="0" borderId="24" xfId="5" applyFont="1" applyFill="1" applyBorder="1" applyAlignment="1">
      <alignment horizontal="center" vertical="center" wrapText="1"/>
    </xf>
    <xf numFmtId="0" fontId="7" fillId="4" borderId="32" xfId="5" applyFont="1" applyFill="1" applyBorder="1" applyAlignment="1">
      <alignment horizontal="center" vertical="center" wrapText="1"/>
    </xf>
    <xf numFmtId="0" fontId="7" fillId="4" borderId="33" xfId="5" applyFont="1" applyFill="1" applyBorder="1" applyAlignment="1">
      <alignment horizontal="center" vertical="center" wrapText="1"/>
    </xf>
    <xf numFmtId="0" fontId="7" fillId="4" borderId="34" xfId="5" applyFont="1" applyFill="1" applyBorder="1" applyAlignment="1">
      <alignment horizontal="center" vertical="center" wrapText="1"/>
    </xf>
    <xf numFmtId="0" fontId="7" fillId="5" borderId="32" xfId="5" applyFont="1" applyFill="1" applyBorder="1" applyAlignment="1">
      <alignment horizontal="center" vertical="center" wrapText="1"/>
    </xf>
    <xf numFmtId="0" fontId="7" fillId="5" borderId="33" xfId="5" applyFont="1" applyFill="1" applyBorder="1" applyAlignment="1">
      <alignment horizontal="center" vertical="center" wrapText="1"/>
    </xf>
    <xf numFmtId="0" fontId="7" fillId="5" borderId="34" xfId="5" applyFont="1" applyFill="1" applyBorder="1" applyAlignment="1">
      <alignment horizontal="center" vertical="center" wrapText="1"/>
    </xf>
    <xf numFmtId="0" fontId="7" fillId="3" borderId="32" xfId="5" applyFont="1" applyFill="1" applyBorder="1" applyAlignment="1">
      <alignment horizontal="center" vertical="center" wrapText="1"/>
    </xf>
    <xf numFmtId="0" fontId="7" fillId="3" borderId="33" xfId="5" applyFont="1" applyFill="1" applyBorder="1" applyAlignment="1">
      <alignment horizontal="center" vertical="center" wrapText="1"/>
    </xf>
    <xf numFmtId="0" fontId="7" fillId="3" borderId="34" xfId="5" applyFont="1" applyFill="1" applyBorder="1" applyAlignment="1">
      <alignment horizontal="center" vertical="center" wrapText="1"/>
    </xf>
    <xf numFmtId="0" fontId="21" fillId="0" borderId="0" xfId="5" applyFont="1" applyFill="1" applyBorder="1" applyAlignment="1">
      <alignment horizontal="left" vertical="center"/>
    </xf>
    <xf numFmtId="0" fontId="7" fillId="4" borderId="23" xfId="5" applyFont="1" applyFill="1" applyBorder="1" applyAlignment="1">
      <alignment horizontal="left" vertical="center" wrapText="1"/>
    </xf>
    <xf numFmtId="0" fontId="7" fillId="4" borderId="23" xfId="5" applyFont="1" applyFill="1" applyBorder="1" applyAlignment="1">
      <alignment horizontal="center" vertical="center" wrapText="1"/>
    </xf>
    <xf numFmtId="168" fontId="13" fillId="0" borderId="0" xfId="5" applyNumberFormat="1" applyFont="1" applyFill="1" applyAlignment="1">
      <alignment horizontal="left" vertical="center" wrapText="1"/>
    </xf>
    <xf numFmtId="0" fontId="8" fillId="0" borderId="0" xfId="5" applyFont="1" applyFill="1" applyBorder="1" applyAlignment="1">
      <alignment horizontal="center" vertical="center" wrapText="1"/>
    </xf>
    <xf numFmtId="0" fontId="8" fillId="0" borderId="12" xfId="5" applyFont="1" applyFill="1" applyBorder="1" applyAlignment="1">
      <alignment horizontal="center" vertical="center" wrapText="1"/>
    </xf>
    <xf numFmtId="166" fontId="2" fillId="5" borderId="8" xfId="0" applyNumberFormat="1" applyFont="1" applyFill="1" applyBorder="1" applyAlignment="1">
      <alignment horizontal="center" vertical="top" wrapText="1"/>
    </xf>
    <xf numFmtId="166" fontId="2" fillId="5" borderId="15" xfId="0" applyNumberFormat="1" applyFont="1" applyFill="1" applyBorder="1" applyAlignment="1">
      <alignment horizontal="center" vertical="top" wrapText="1"/>
    </xf>
    <xf numFmtId="166" fontId="2" fillId="3" borderId="8" xfId="6" applyNumberFormat="1" applyFont="1" applyFill="1" applyBorder="1" applyAlignment="1">
      <alignment horizontal="center" vertical="top" wrapText="1"/>
    </xf>
    <xf numFmtId="166" fontId="2" fillId="3" borderId="15" xfId="6" applyNumberFormat="1" applyFont="1" applyFill="1" applyBorder="1" applyAlignment="1">
      <alignment horizontal="center" vertical="top" wrapText="1"/>
    </xf>
    <xf numFmtId="0" fontId="2" fillId="0" borderId="1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20" xfId="0" applyFont="1" applyFill="1" applyBorder="1" applyAlignment="1">
      <alignment horizontal="left" vertical="top" wrapText="1"/>
    </xf>
    <xf numFmtId="0" fontId="0" fillId="0" borderId="0" xfId="0" applyFill="1" applyAlignment="1">
      <alignment horizontal="left" vertical="center"/>
    </xf>
    <xf numFmtId="4" fontId="2" fillId="4" borderId="8" xfId="0" applyNumberFormat="1" applyFont="1" applyFill="1" applyBorder="1" applyAlignment="1">
      <alignment horizontal="center" vertical="top"/>
    </xf>
    <xf numFmtId="4" fontId="2" fillId="4" borderId="15" xfId="0" applyNumberFormat="1" applyFont="1" applyFill="1" applyBorder="1" applyAlignment="1">
      <alignment horizontal="center" vertical="top"/>
    </xf>
    <xf numFmtId="166" fontId="2" fillId="4" borderId="8" xfId="0" applyNumberFormat="1" applyFont="1" applyFill="1" applyBorder="1" applyAlignment="1">
      <alignment horizontal="center" vertical="top" wrapText="1"/>
    </xf>
    <xf numFmtId="166" fontId="2" fillId="4" borderId="15" xfId="0" applyNumberFormat="1" applyFont="1" applyFill="1" applyBorder="1" applyAlignment="1">
      <alignment horizontal="center" vertical="top" wrapText="1"/>
    </xf>
    <xf numFmtId="0" fontId="1"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2" fontId="3" fillId="0" borderId="5" xfId="0" applyNumberFormat="1" applyFont="1" applyBorder="1" applyAlignment="1">
      <alignment horizontal="center" vertical="center"/>
    </xf>
    <xf numFmtId="10" fontId="19" fillId="0" borderId="5" xfId="4" applyNumberFormat="1" applyFont="1" applyBorder="1" applyAlignment="1">
      <alignment horizontal="center" vertical="center"/>
    </xf>
    <xf numFmtId="2" fontId="3" fillId="0" borderId="5" xfId="0" applyNumberFormat="1" applyFont="1" applyBorder="1" applyAlignment="1">
      <alignment horizontal="left" vertical="center"/>
    </xf>
    <xf numFmtId="0" fontId="3" fillId="0" borderId="5" xfId="0" applyFont="1" applyBorder="1" applyAlignment="1">
      <alignment horizontal="left" vertical="center"/>
    </xf>
    <xf numFmtId="0" fontId="0" fillId="0" borderId="5" xfId="0" applyBorder="1" applyAlignment="1">
      <alignment horizontal="center" vertical="center"/>
    </xf>
    <xf numFmtId="0" fontId="4" fillId="0" borderId="36" xfId="0" applyFont="1" applyBorder="1" applyAlignment="1">
      <alignment horizontal="left"/>
    </xf>
    <xf numFmtId="0" fontId="4" fillId="0" borderId="6" xfId="0" applyFont="1" applyBorder="1" applyAlignment="1">
      <alignment horizontal="left"/>
    </xf>
    <xf numFmtId="0" fontId="4" fillId="0" borderId="21" xfId="0" applyFont="1" applyBorder="1" applyAlignment="1">
      <alignment horizontal="left"/>
    </xf>
    <xf numFmtId="0" fontId="0" fillId="0" borderId="4" xfId="0" applyBorder="1" applyAlignment="1">
      <alignment horizontal="center" vertical="center"/>
    </xf>
    <xf numFmtId="44" fontId="0" fillId="0" borderId="5" xfId="6" applyFont="1" applyBorder="1" applyAlignment="1">
      <alignment horizontal="center"/>
    </xf>
    <xf numFmtId="44" fontId="0" fillId="0" borderId="14" xfId="6" applyFont="1" applyBorder="1" applyAlignment="1">
      <alignment horizontal="center"/>
    </xf>
    <xf numFmtId="9" fontId="0" fillId="0" borderId="5" xfId="4" applyFont="1" applyBorder="1" applyAlignment="1">
      <alignment horizontal="center"/>
    </xf>
    <xf numFmtId="9" fontId="0" fillId="0" borderId="14" xfId="4" applyFont="1" applyBorder="1" applyAlignment="1">
      <alignment horizontal="center"/>
    </xf>
    <xf numFmtId="0" fontId="4" fillId="0" borderId="4" xfId="0" applyFont="1" applyBorder="1" applyAlignment="1">
      <alignment horizontal="left"/>
    </xf>
    <xf numFmtId="0" fontId="4" fillId="0" borderId="5" xfId="0" applyFont="1" applyBorder="1" applyAlignment="1">
      <alignment horizontal="left"/>
    </xf>
    <xf numFmtId="0" fontId="4" fillId="0" borderId="14" xfId="0" applyFont="1" applyBorder="1" applyAlignment="1">
      <alignment horizontal="left"/>
    </xf>
    <xf numFmtId="0" fontId="2" fillId="0" borderId="5" xfId="0" applyFont="1" applyBorder="1" applyAlignment="1">
      <alignment horizontal="center"/>
    </xf>
    <xf numFmtId="171" fontId="0" fillId="0" borderId="5" xfId="7" applyFont="1" applyBorder="1" applyAlignment="1">
      <alignment horizontal="left"/>
    </xf>
    <xf numFmtId="0" fontId="0" fillId="0" borderId="5" xfId="0" applyBorder="1" applyAlignment="1">
      <alignment horizontal="center"/>
    </xf>
    <xf numFmtId="0" fontId="0" fillId="0" borderId="5" xfId="0" applyFont="1" applyBorder="1" applyAlignment="1">
      <alignment horizontal="center"/>
    </xf>
    <xf numFmtId="0" fontId="0" fillId="0" borderId="3"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1" fillId="0" borderId="5" xfId="0" applyFont="1" applyBorder="1" applyAlignment="1">
      <alignment horizontal="center"/>
    </xf>
    <xf numFmtId="0" fontId="1" fillId="0" borderId="14" xfId="0" applyFont="1" applyBorder="1" applyAlignment="1">
      <alignment horizontal="center"/>
    </xf>
    <xf numFmtId="0" fontId="2" fillId="0" borderId="5" xfId="0" applyFont="1" applyBorder="1" applyAlignment="1">
      <alignment horizontal="left"/>
    </xf>
    <xf numFmtId="0" fontId="2" fillId="0" borderId="14" xfId="0" applyFont="1" applyBorder="1" applyAlignment="1">
      <alignment horizontal="left"/>
    </xf>
  </cellXfs>
  <cellStyles count="8">
    <cellStyle name="Moeda" xfId="6" builtinId="4"/>
    <cellStyle name="Moeda 2" xfId="3" xr:uid="{00000000-0005-0000-0000-000001000000}"/>
    <cellStyle name="Normal" xfId="0" builtinId="0"/>
    <cellStyle name="Normal 2" xfId="2" xr:uid="{00000000-0005-0000-0000-000003000000}"/>
    <cellStyle name="Normal 3" xfId="5" xr:uid="{00000000-0005-0000-0000-000004000000}"/>
    <cellStyle name="Porcentagem" xfId="4" builtinId="5"/>
    <cellStyle name="Título 1 1" xfId="1" xr:uid="{00000000-0005-0000-0000-000006000000}"/>
    <cellStyle name="Vírgula" xfId="7" builtinId="3"/>
  </cellStyles>
  <dxfs count="0"/>
  <tableStyles count="0" defaultTableStyle="TableStyleMedium9"/>
  <colors>
    <mruColors>
      <color rgb="FFF339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168911</xdr:colOff>
      <xdr:row>1</xdr:row>
      <xdr:rowOff>107315</xdr:rowOff>
    </xdr:from>
    <xdr:to>
      <xdr:col>2</xdr:col>
      <xdr:colOff>202510</xdr:colOff>
      <xdr:row>4</xdr:row>
      <xdr:rowOff>171450</xdr:rowOff>
    </xdr:to>
    <xdr:pic>
      <xdr:nvPicPr>
        <xdr:cNvPr id="2" name="Imagem 2" descr="Logo - Ferraz.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a:fillRect/>
        </a:stretch>
      </xdr:blipFill>
      <xdr:spPr>
        <a:xfrm>
          <a:off x="2283461" y="269240"/>
          <a:ext cx="747974" cy="59753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204470</xdr:colOff>
      <xdr:row>2</xdr:row>
      <xdr:rowOff>16510</xdr:rowOff>
    </xdr:from>
    <xdr:to>
      <xdr:col>1</xdr:col>
      <xdr:colOff>474834</xdr:colOff>
      <xdr:row>6</xdr:row>
      <xdr:rowOff>78355</xdr:rowOff>
    </xdr:to>
    <xdr:pic>
      <xdr:nvPicPr>
        <xdr:cNvPr id="2" name="Imagem 2" descr="Logo - Ferraz.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rcRect/>
        <a:stretch>
          <a:fillRect/>
        </a:stretch>
      </xdr:blipFill>
      <xdr:spPr>
        <a:xfrm>
          <a:off x="204470" y="321310"/>
          <a:ext cx="727075" cy="69024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11"/>
  <sheetViews>
    <sheetView workbookViewId="0">
      <selection activeCell="E10" sqref="E10"/>
    </sheetView>
  </sheetViews>
  <sheetFormatPr defaultColWidth="9.109375" defaultRowHeight="13.2"/>
  <cols>
    <col min="1" max="1" width="24.6640625" style="23" customWidth="1"/>
    <col min="2" max="2" width="9" style="21" customWidth="1"/>
    <col min="3" max="3" width="43.44140625" style="22" customWidth="1"/>
    <col min="4" max="4" width="4.5546875" style="23" customWidth="1"/>
    <col min="5" max="5" width="9.88671875" style="21" customWidth="1"/>
    <col min="6" max="6" width="13.88671875" style="23" customWidth="1"/>
    <col min="7" max="7" width="20.6640625" style="23" customWidth="1"/>
    <col min="8" max="8" width="9.109375" style="23"/>
    <col min="9" max="9" width="11.5546875" style="23" customWidth="1"/>
    <col min="10" max="16384" width="9.109375" style="23"/>
  </cols>
  <sheetData>
    <row r="1" spans="2:8" ht="12.75" customHeight="1">
      <c r="B1" s="212" t="s">
        <v>0</v>
      </c>
      <c r="C1" s="212"/>
      <c r="D1" s="212"/>
      <c r="E1" s="212"/>
      <c r="F1" s="213"/>
      <c r="G1" s="197" t="s">
        <v>1</v>
      </c>
    </row>
    <row r="2" spans="2:8" ht="13.8">
      <c r="B2" s="212" t="s">
        <v>2</v>
      </c>
      <c r="C2" s="212"/>
      <c r="D2" s="212"/>
      <c r="E2" s="212"/>
      <c r="F2" s="213"/>
      <c r="G2" s="197"/>
    </row>
    <row r="3" spans="2:8">
      <c r="B3" s="24" t="s">
        <v>3</v>
      </c>
      <c r="C3" s="25" t="s">
        <v>4</v>
      </c>
      <c r="D3" s="197" t="s">
        <v>5</v>
      </c>
      <c r="E3" s="197" t="s">
        <v>6</v>
      </c>
      <c r="F3" s="197" t="s">
        <v>7</v>
      </c>
      <c r="G3" s="197" t="s">
        <v>8</v>
      </c>
    </row>
    <row r="4" spans="2:8">
      <c r="B4" s="26"/>
      <c r="C4" s="27"/>
      <c r="D4" s="198"/>
      <c r="E4" s="198"/>
      <c r="F4" s="198"/>
      <c r="G4" s="198"/>
    </row>
    <row r="5" spans="2:8" ht="13.8">
      <c r="B5" s="97">
        <v>1</v>
      </c>
      <c r="C5" s="98" t="s">
        <v>9</v>
      </c>
      <c r="D5" s="99"/>
      <c r="E5" s="99"/>
      <c r="F5" s="99"/>
      <c r="G5" s="99"/>
    </row>
    <row r="6" spans="2:8" ht="30.6">
      <c r="B6" s="56" t="s">
        <v>275</v>
      </c>
      <c r="C6" s="48" t="s">
        <v>279</v>
      </c>
      <c r="D6" s="57" t="s">
        <v>10</v>
      </c>
      <c r="E6" s="58">
        <v>12</v>
      </c>
      <c r="F6" s="59">
        <f>H6/1.23</f>
        <v>347.869918699187</v>
      </c>
      <c r="G6" s="55">
        <f>E6*F6</f>
        <v>4174.4390243902435</v>
      </c>
      <c r="H6" s="21">
        <v>427.88</v>
      </c>
    </row>
    <row r="7" spans="2:8" ht="20.399999999999999">
      <c r="B7" s="51" t="s">
        <v>277</v>
      </c>
      <c r="C7" s="49" t="s">
        <v>276</v>
      </c>
      <c r="D7" s="52" t="s">
        <v>10</v>
      </c>
      <c r="E7" s="53">
        <v>106.7</v>
      </c>
      <c r="F7" s="54">
        <f>H7/1.23</f>
        <v>71.560975609756099</v>
      </c>
      <c r="G7" s="55">
        <f t="shared" ref="G7:G13" si="0">E7*F7</f>
        <v>7635.556097560976</v>
      </c>
      <c r="H7" s="21">
        <v>88.02</v>
      </c>
    </row>
    <row r="8" spans="2:8" ht="20.399999999999999">
      <c r="B8" s="60">
        <v>98525</v>
      </c>
      <c r="C8" s="49" t="s">
        <v>278</v>
      </c>
      <c r="D8" s="52" t="s">
        <v>11</v>
      </c>
      <c r="E8" s="61">
        <v>1527.75</v>
      </c>
      <c r="F8" s="54">
        <v>0.3</v>
      </c>
      <c r="G8" s="55">
        <f t="shared" si="0"/>
        <v>458.32499999999999</v>
      </c>
      <c r="H8" s="47"/>
    </row>
    <row r="9" spans="2:8">
      <c r="B9" s="51">
        <v>90153</v>
      </c>
      <c r="C9" s="49" t="s">
        <v>12</v>
      </c>
      <c r="D9" s="52" t="s">
        <v>13</v>
      </c>
      <c r="E9" s="53">
        <v>1</v>
      </c>
      <c r="F9" s="54">
        <v>2401.0500000000002</v>
      </c>
      <c r="G9" s="55">
        <f t="shared" si="0"/>
        <v>2401.0500000000002</v>
      </c>
      <c r="H9" s="47"/>
    </row>
    <row r="10" spans="2:8">
      <c r="B10" s="51">
        <v>93350</v>
      </c>
      <c r="C10" s="49" t="s">
        <v>14</v>
      </c>
      <c r="D10" s="52" t="s">
        <v>15</v>
      </c>
      <c r="E10" s="53">
        <v>1</v>
      </c>
      <c r="F10" s="54">
        <v>880.51</v>
      </c>
      <c r="G10" s="55">
        <f t="shared" si="0"/>
        <v>880.51</v>
      </c>
      <c r="H10" s="47"/>
    </row>
    <row r="11" spans="2:8" ht="20.399999999999999">
      <c r="B11" s="60">
        <v>100261</v>
      </c>
      <c r="C11" s="49" t="s">
        <v>280</v>
      </c>
      <c r="D11" s="52" t="s">
        <v>13</v>
      </c>
      <c r="E11" s="53">
        <v>72</v>
      </c>
      <c r="F11" s="54">
        <v>20.79</v>
      </c>
      <c r="G11" s="55">
        <f t="shared" si="0"/>
        <v>1496.8799999999999</v>
      </c>
      <c r="H11" s="47"/>
    </row>
    <row r="12" spans="2:8" ht="30.6">
      <c r="B12" s="51">
        <v>97013</v>
      </c>
      <c r="C12" s="49" t="s">
        <v>281</v>
      </c>
      <c r="D12" s="52" t="s">
        <v>22</v>
      </c>
      <c r="E12" s="53">
        <v>10</v>
      </c>
      <c r="F12" s="54">
        <v>52.02</v>
      </c>
      <c r="G12" s="55">
        <f t="shared" si="0"/>
        <v>520.20000000000005</v>
      </c>
      <c r="H12" s="47"/>
    </row>
    <row r="13" spans="2:8" ht="30.6">
      <c r="B13" s="62">
        <v>93207</v>
      </c>
      <c r="C13" s="50" t="s">
        <v>282</v>
      </c>
      <c r="D13" s="63" t="s">
        <v>10</v>
      </c>
      <c r="E13" s="64">
        <v>40</v>
      </c>
      <c r="F13" s="65">
        <v>776.68</v>
      </c>
      <c r="G13" s="55">
        <f t="shared" si="0"/>
        <v>31067.199999999997</v>
      </c>
      <c r="H13" s="47"/>
    </row>
    <row r="14" spans="2:8">
      <c r="B14" s="210" t="s">
        <v>16</v>
      </c>
      <c r="C14" s="210"/>
      <c r="D14" s="210"/>
      <c r="E14" s="210"/>
      <c r="F14" s="210"/>
      <c r="G14" s="100">
        <f>SUM(G6:G13)</f>
        <v>48634.160121951216</v>
      </c>
      <c r="H14" s="47"/>
    </row>
    <row r="15" spans="2:8" ht="5.0999999999999996" customHeight="1">
      <c r="B15" s="28"/>
      <c r="C15" s="29"/>
      <c r="D15" s="30"/>
      <c r="E15" s="30"/>
      <c r="F15" s="30"/>
      <c r="G15" s="39"/>
      <c r="H15" s="47"/>
    </row>
    <row r="16" spans="2:8" ht="5.0999999999999996" customHeight="1">
      <c r="B16" s="31"/>
      <c r="C16" s="32"/>
      <c r="D16" s="33"/>
      <c r="E16" s="34"/>
      <c r="F16" s="40"/>
      <c r="G16" s="41"/>
      <c r="H16" s="47"/>
    </row>
    <row r="17" spans="2:8">
      <c r="B17" s="97">
        <v>2</v>
      </c>
      <c r="C17" s="209" t="s">
        <v>17</v>
      </c>
      <c r="D17" s="209"/>
      <c r="E17" s="209"/>
      <c r="F17" s="209"/>
      <c r="G17" s="209"/>
      <c r="H17" s="47"/>
    </row>
    <row r="18" spans="2:8" ht="20.399999999999999">
      <c r="B18" s="67">
        <v>60113</v>
      </c>
      <c r="C18" s="66" t="s">
        <v>18</v>
      </c>
      <c r="D18" s="68" t="s">
        <v>10</v>
      </c>
      <c r="E18" s="69">
        <v>594.74</v>
      </c>
      <c r="F18" s="54">
        <v>146.57</v>
      </c>
      <c r="G18" s="70">
        <f t="shared" ref="G18:G23" si="1">F18*E18</f>
        <v>87171.041799999992</v>
      </c>
      <c r="H18" s="47"/>
    </row>
    <row r="19" spans="2:8" ht="30.6">
      <c r="B19" s="67">
        <v>94195</v>
      </c>
      <c r="C19" s="66" t="s">
        <v>19</v>
      </c>
      <c r="D19" s="68" t="s">
        <v>10</v>
      </c>
      <c r="E19" s="69">
        <v>594.74</v>
      </c>
      <c r="F19" s="54">
        <v>38.200000000000003</v>
      </c>
      <c r="G19" s="70">
        <f t="shared" si="1"/>
        <v>22719.068000000003</v>
      </c>
      <c r="H19" s="47"/>
    </row>
    <row r="20" spans="2:8">
      <c r="B20" s="71">
        <v>60250</v>
      </c>
      <c r="C20" s="66" t="s">
        <v>20</v>
      </c>
      <c r="D20" s="68" t="s">
        <v>10</v>
      </c>
      <c r="E20" s="69">
        <v>50.5</v>
      </c>
      <c r="F20" s="54">
        <v>432.3</v>
      </c>
      <c r="G20" s="70">
        <f t="shared" si="1"/>
        <v>21831.15</v>
      </c>
      <c r="H20" s="47"/>
    </row>
    <row r="21" spans="2:8" ht="20.399999999999999">
      <c r="B21" s="71">
        <v>60251</v>
      </c>
      <c r="C21" s="66" t="s">
        <v>21</v>
      </c>
      <c r="D21" s="68" t="s">
        <v>22</v>
      </c>
      <c r="E21" s="69">
        <v>54.4</v>
      </c>
      <c r="F21" s="54">
        <v>27.86</v>
      </c>
      <c r="G21" s="70">
        <f t="shared" si="1"/>
        <v>1515.5839999999998</v>
      </c>
      <c r="H21" s="47"/>
    </row>
    <row r="22" spans="2:8" ht="30.6">
      <c r="B22" s="71">
        <v>92228</v>
      </c>
      <c r="C22" s="66" t="s">
        <v>23</v>
      </c>
      <c r="D22" s="68" t="s">
        <v>22</v>
      </c>
      <c r="E22" s="69">
        <v>103.13</v>
      </c>
      <c r="F22" s="54">
        <v>58.08</v>
      </c>
      <c r="G22" s="70">
        <f t="shared" si="1"/>
        <v>5989.7903999999999</v>
      </c>
      <c r="H22" s="47"/>
    </row>
    <row r="23" spans="2:8" ht="30.6">
      <c r="B23" s="71">
        <v>94231</v>
      </c>
      <c r="C23" s="66" t="s">
        <v>24</v>
      </c>
      <c r="D23" s="68" t="s">
        <v>22</v>
      </c>
      <c r="E23" s="69">
        <v>405.79</v>
      </c>
      <c r="F23" s="54">
        <v>34.880000000000003</v>
      </c>
      <c r="G23" s="70">
        <f t="shared" si="1"/>
        <v>14153.955200000002</v>
      </c>
      <c r="H23" s="47"/>
    </row>
    <row r="24" spans="2:8">
      <c r="B24" s="210" t="s">
        <v>25</v>
      </c>
      <c r="C24" s="210"/>
      <c r="D24" s="210"/>
      <c r="E24" s="210"/>
      <c r="F24" s="210"/>
      <c r="G24" s="100">
        <f>SUM(G18:G23)</f>
        <v>153380.5894</v>
      </c>
      <c r="H24" s="47"/>
    </row>
    <row r="25" spans="2:8" ht="5.0999999999999996" customHeight="1">
      <c r="B25" s="35"/>
      <c r="C25" s="36"/>
      <c r="D25" s="33"/>
      <c r="E25" s="34"/>
      <c r="F25" s="40"/>
      <c r="G25" s="41"/>
      <c r="H25" s="47"/>
    </row>
    <row r="26" spans="2:8">
      <c r="B26" s="97">
        <v>3</v>
      </c>
      <c r="C26" s="209" t="s">
        <v>26</v>
      </c>
      <c r="D26" s="209"/>
      <c r="E26" s="209"/>
      <c r="F26" s="209"/>
      <c r="G26" s="209"/>
      <c r="H26" s="47"/>
    </row>
    <row r="27" spans="2:8" ht="20.399999999999999">
      <c r="B27" s="72" t="s">
        <v>27</v>
      </c>
      <c r="C27" s="66" t="s">
        <v>28</v>
      </c>
      <c r="D27" s="68" t="s">
        <v>10</v>
      </c>
      <c r="E27" s="69">
        <v>491.71</v>
      </c>
      <c r="F27" s="54">
        <v>65.78</v>
      </c>
      <c r="G27" s="70">
        <f t="shared" ref="G27:G53" si="2">F27*E27</f>
        <v>32344.683799999999</v>
      </c>
      <c r="H27" s="47"/>
    </row>
    <row r="28" spans="2:8" ht="30.6">
      <c r="B28" s="72" t="s">
        <v>29</v>
      </c>
      <c r="C28" s="66" t="s">
        <v>30</v>
      </c>
      <c r="D28" s="68" t="s">
        <v>10</v>
      </c>
      <c r="E28" s="69">
        <v>546.75</v>
      </c>
      <c r="F28" s="54">
        <v>24.41</v>
      </c>
      <c r="G28" s="70">
        <f t="shared" si="2"/>
        <v>13346.1675</v>
      </c>
      <c r="H28" s="47"/>
    </row>
    <row r="29" spans="2:8" ht="20.399999999999999">
      <c r="B29" s="72" t="s">
        <v>31</v>
      </c>
      <c r="C29" s="66" t="s">
        <v>32</v>
      </c>
      <c r="D29" s="68" t="s">
        <v>10</v>
      </c>
      <c r="E29" s="69">
        <v>381.2</v>
      </c>
      <c r="F29" s="54">
        <v>50.12</v>
      </c>
      <c r="G29" s="70">
        <f t="shared" si="2"/>
        <v>19105.743999999999</v>
      </c>
      <c r="H29" s="47"/>
    </row>
    <row r="30" spans="2:8" ht="20.399999999999999">
      <c r="B30" s="73" t="s">
        <v>33</v>
      </c>
      <c r="C30" s="66" t="s">
        <v>34</v>
      </c>
      <c r="D30" s="68" t="s">
        <v>10</v>
      </c>
      <c r="E30" s="69">
        <v>86.29</v>
      </c>
      <c r="F30" s="54">
        <v>385.83</v>
      </c>
      <c r="G30" s="70">
        <f t="shared" si="2"/>
        <v>33293.270700000001</v>
      </c>
      <c r="H30" s="47"/>
    </row>
    <row r="31" spans="2:8">
      <c r="B31" s="73" t="s">
        <v>35</v>
      </c>
      <c r="C31" s="66" t="s">
        <v>36</v>
      </c>
      <c r="D31" s="68" t="s">
        <v>11</v>
      </c>
      <c r="E31" s="69">
        <v>24.47</v>
      </c>
      <c r="F31" s="54">
        <v>127.52</v>
      </c>
      <c r="G31" s="70">
        <f t="shared" si="2"/>
        <v>3120.4143999999997</v>
      </c>
      <c r="H31" s="47"/>
    </row>
    <row r="32" spans="2:8" ht="20.399999999999999">
      <c r="B32" s="72" t="s">
        <v>37</v>
      </c>
      <c r="C32" s="66" t="s">
        <v>38</v>
      </c>
      <c r="D32" s="68" t="s">
        <v>22</v>
      </c>
      <c r="E32" s="69">
        <v>48.5</v>
      </c>
      <c r="F32" s="54">
        <v>45.76</v>
      </c>
      <c r="G32" s="70">
        <f t="shared" si="2"/>
        <v>2219.36</v>
      </c>
      <c r="H32" s="47"/>
    </row>
    <row r="33" spans="2:11" ht="20.399999999999999">
      <c r="B33" s="72" t="s">
        <v>39</v>
      </c>
      <c r="C33" s="66" t="s">
        <v>40</v>
      </c>
      <c r="D33" s="68" t="s">
        <v>10</v>
      </c>
      <c r="E33" s="69">
        <v>19.399999999999999</v>
      </c>
      <c r="F33" s="54">
        <v>61.02</v>
      </c>
      <c r="G33" s="70">
        <f t="shared" si="2"/>
        <v>1183.788</v>
      </c>
      <c r="H33" s="47"/>
      <c r="K33" s="45" t="s">
        <v>41</v>
      </c>
    </row>
    <row r="34" spans="2:11" ht="20.399999999999999">
      <c r="B34" s="73" t="s">
        <v>42</v>
      </c>
      <c r="C34" s="66" t="s">
        <v>43</v>
      </c>
      <c r="D34" s="68" t="s">
        <v>10</v>
      </c>
      <c r="E34" s="69">
        <v>491.71</v>
      </c>
      <c r="F34" s="54">
        <v>61.53</v>
      </c>
      <c r="G34" s="70">
        <f t="shared" si="2"/>
        <v>30254.916300000001</v>
      </c>
      <c r="H34" s="47"/>
    </row>
    <row r="35" spans="2:11" ht="20.399999999999999">
      <c r="B35" s="73">
        <v>130309</v>
      </c>
      <c r="C35" s="66" t="s">
        <v>44</v>
      </c>
      <c r="D35" s="68" t="s">
        <v>22</v>
      </c>
      <c r="E35" s="69">
        <v>365.8</v>
      </c>
      <c r="F35" s="54">
        <v>16.350000000000001</v>
      </c>
      <c r="G35" s="70">
        <f t="shared" si="2"/>
        <v>5980.8300000000008</v>
      </c>
      <c r="H35" s="47"/>
    </row>
    <row r="36" spans="2:11" ht="20.399999999999999">
      <c r="B36" s="73" t="s">
        <v>45</v>
      </c>
      <c r="C36" s="66" t="s">
        <v>46</v>
      </c>
      <c r="D36" s="68" t="s">
        <v>22</v>
      </c>
      <c r="E36" s="69">
        <v>52.6</v>
      </c>
      <c r="F36" s="54">
        <v>82.89</v>
      </c>
      <c r="G36" s="70">
        <f t="shared" si="2"/>
        <v>4360.0140000000001</v>
      </c>
      <c r="H36" s="47"/>
    </row>
    <row r="37" spans="2:11" ht="30.6">
      <c r="B37" s="72">
        <v>87903</v>
      </c>
      <c r="C37" s="66" t="s">
        <v>47</v>
      </c>
      <c r="D37" s="68" t="s">
        <v>10</v>
      </c>
      <c r="E37" s="74">
        <v>1012.74</v>
      </c>
      <c r="F37" s="54">
        <v>8.82</v>
      </c>
      <c r="G37" s="70">
        <f t="shared" si="2"/>
        <v>8932.3667999999998</v>
      </c>
      <c r="H37" s="47"/>
    </row>
    <row r="38" spans="2:11" ht="20.399999999999999">
      <c r="B38" s="73">
        <v>87877</v>
      </c>
      <c r="C38" s="66" t="s">
        <v>48</v>
      </c>
      <c r="D38" s="68" t="s">
        <v>10</v>
      </c>
      <c r="E38" s="74">
        <v>1574.53</v>
      </c>
      <c r="F38" s="54">
        <v>6.22</v>
      </c>
      <c r="G38" s="70">
        <f t="shared" si="2"/>
        <v>9793.5766000000003</v>
      </c>
      <c r="H38" s="47"/>
    </row>
    <row r="39" spans="2:11" ht="20.399999999999999">
      <c r="B39" s="101">
        <v>87527</v>
      </c>
      <c r="C39" s="102" t="s">
        <v>49</v>
      </c>
      <c r="D39" s="103" t="s">
        <v>10</v>
      </c>
      <c r="E39" s="104">
        <v>2587.27</v>
      </c>
      <c r="F39" s="105">
        <v>30.45</v>
      </c>
      <c r="G39" s="106">
        <f t="shared" si="2"/>
        <v>78782.371499999994</v>
      </c>
      <c r="H39" s="47"/>
    </row>
    <row r="40" spans="2:11" ht="20.399999999999999">
      <c r="B40" s="73">
        <v>110348</v>
      </c>
      <c r="C40" s="66" t="s">
        <v>50</v>
      </c>
      <c r="D40" s="68" t="s">
        <v>10</v>
      </c>
      <c r="E40" s="69">
        <v>371.02</v>
      </c>
      <c r="F40" s="54">
        <v>68.41</v>
      </c>
      <c r="G40" s="70">
        <f t="shared" si="2"/>
        <v>25381.478199999998</v>
      </c>
      <c r="H40" s="47"/>
    </row>
    <row r="41" spans="2:11" ht="20.399999999999999">
      <c r="B41" s="72">
        <v>110113</v>
      </c>
      <c r="C41" s="66" t="s">
        <v>51</v>
      </c>
      <c r="D41" s="68" t="s">
        <v>10</v>
      </c>
      <c r="E41" s="74">
        <v>1203.51</v>
      </c>
      <c r="F41" s="54">
        <v>26.62</v>
      </c>
      <c r="G41" s="70">
        <f t="shared" si="2"/>
        <v>32037.4362</v>
      </c>
      <c r="H41" s="47"/>
    </row>
    <row r="42" spans="2:11">
      <c r="B42" s="72">
        <v>150110</v>
      </c>
      <c r="C42" s="66" t="s">
        <v>52</v>
      </c>
      <c r="D42" s="68" t="s">
        <v>10</v>
      </c>
      <c r="E42" s="74">
        <v>1203.51</v>
      </c>
      <c r="F42" s="54">
        <v>19.38</v>
      </c>
      <c r="G42" s="70">
        <f t="shared" si="2"/>
        <v>23324.023799999999</v>
      </c>
      <c r="H42" s="47"/>
    </row>
    <row r="43" spans="2:11">
      <c r="B43" s="72">
        <v>84088</v>
      </c>
      <c r="C43" s="66" t="s">
        <v>53</v>
      </c>
      <c r="D43" s="68" t="s">
        <v>22</v>
      </c>
      <c r="E43" s="75">
        <v>58.25</v>
      </c>
      <c r="F43" s="76">
        <v>107.66</v>
      </c>
      <c r="G43" s="77">
        <f t="shared" si="2"/>
        <v>6271.1949999999997</v>
      </c>
      <c r="H43" s="47"/>
    </row>
    <row r="44" spans="2:11">
      <c r="B44" s="72">
        <v>150119</v>
      </c>
      <c r="C44" s="66" t="s">
        <v>54</v>
      </c>
      <c r="D44" s="68" t="s">
        <v>10</v>
      </c>
      <c r="E44" s="74">
        <v>1024.0999999999999</v>
      </c>
      <c r="F44" s="54">
        <v>21.08</v>
      </c>
      <c r="G44" s="70">
        <f t="shared" si="2"/>
        <v>21588.027999999995</v>
      </c>
      <c r="H44" s="47"/>
    </row>
    <row r="45" spans="2:11" ht="20.399999999999999">
      <c r="B45" s="73">
        <v>110101</v>
      </c>
      <c r="C45" s="66" t="s">
        <v>55</v>
      </c>
      <c r="D45" s="68" t="s">
        <v>10</v>
      </c>
      <c r="E45" s="69">
        <v>611.16999999999996</v>
      </c>
      <c r="F45" s="54">
        <v>12.81</v>
      </c>
      <c r="G45" s="70">
        <f t="shared" si="2"/>
        <v>7829.0877</v>
      </c>
      <c r="H45" s="47"/>
    </row>
    <row r="46" spans="2:11" ht="20.399999999999999">
      <c r="B46" s="72">
        <v>87548</v>
      </c>
      <c r="C46" s="66" t="s">
        <v>56</v>
      </c>
      <c r="D46" s="68" t="s">
        <v>10</v>
      </c>
      <c r="E46" s="69">
        <v>611.16999999999996</v>
      </c>
      <c r="F46" s="54">
        <v>20.39</v>
      </c>
      <c r="G46" s="70">
        <f t="shared" si="2"/>
        <v>12461.756299999999</v>
      </c>
      <c r="H46" s="47"/>
    </row>
    <row r="47" spans="2:11" ht="20.399999999999999">
      <c r="B47" s="72">
        <v>110113</v>
      </c>
      <c r="C47" s="66" t="s">
        <v>283</v>
      </c>
      <c r="D47" s="68" t="s">
        <v>10</v>
      </c>
      <c r="E47" s="69">
        <v>548.29</v>
      </c>
      <c r="F47" s="54">
        <v>26.62</v>
      </c>
      <c r="G47" s="70">
        <f t="shared" si="2"/>
        <v>14595.479799999999</v>
      </c>
      <c r="H47" s="47"/>
    </row>
    <row r="48" spans="2:11">
      <c r="B48" s="72">
        <v>150110</v>
      </c>
      <c r="C48" s="66" t="s">
        <v>57</v>
      </c>
      <c r="D48" s="68" t="s">
        <v>10</v>
      </c>
      <c r="E48" s="69">
        <v>548.29</v>
      </c>
      <c r="F48" s="54">
        <v>19.38</v>
      </c>
      <c r="G48" s="70">
        <f t="shared" si="2"/>
        <v>10625.860199999999</v>
      </c>
      <c r="H48" s="47"/>
    </row>
    <row r="49" spans="2:8">
      <c r="B49" s="72">
        <v>150119</v>
      </c>
      <c r="C49" s="66" t="s">
        <v>58</v>
      </c>
      <c r="D49" s="68" t="s">
        <v>10</v>
      </c>
      <c r="E49" s="69">
        <v>76.7</v>
      </c>
      <c r="F49" s="54">
        <v>21.08</v>
      </c>
      <c r="G49" s="70">
        <f t="shared" si="2"/>
        <v>1616.836</v>
      </c>
      <c r="H49" s="47"/>
    </row>
    <row r="50" spans="2:8" ht="20.399999999999999">
      <c r="B50" s="72">
        <v>96114</v>
      </c>
      <c r="C50" s="66" t="s">
        <v>59</v>
      </c>
      <c r="D50" s="68" t="s">
        <v>10</v>
      </c>
      <c r="E50" s="69">
        <v>13.82</v>
      </c>
      <c r="F50" s="54">
        <v>57.79</v>
      </c>
      <c r="G50" s="70">
        <f t="shared" si="2"/>
        <v>798.65779999999995</v>
      </c>
      <c r="H50" s="47"/>
    </row>
    <row r="51" spans="2:8" ht="30.6">
      <c r="B51" s="73">
        <v>87903</v>
      </c>
      <c r="C51" s="78" t="s">
        <v>284</v>
      </c>
      <c r="D51" s="68" t="s">
        <v>10</v>
      </c>
      <c r="E51" s="69">
        <v>36.72</v>
      </c>
      <c r="F51" s="54">
        <v>8.82</v>
      </c>
      <c r="G51" s="70">
        <f t="shared" si="2"/>
        <v>323.87040000000002</v>
      </c>
      <c r="H51" s="47"/>
    </row>
    <row r="52" spans="2:8" ht="20.399999999999999">
      <c r="B52" s="72">
        <v>87529</v>
      </c>
      <c r="C52" s="66" t="s">
        <v>60</v>
      </c>
      <c r="D52" s="68" t="s">
        <v>10</v>
      </c>
      <c r="E52" s="69">
        <v>36.72</v>
      </c>
      <c r="F52" s="54">
        <v>26.97</v>
      </c>
      <c r="G52" s="70">
        <f t="shared" si="2"/>
        <v>990.33839999999998</v>
      </c>
      <c r="H52" s="47"/>
    </row>
    <row r="53" spans="2:8">
      <c r="B53" s="72">
        <v>150119</v>
      </c>
      <c r="C53" s="66" t="s">
        <v>61</v>
      </c>
      <c r="D53" s="68" t="s">
        <v>10</v>
      </c>
      <c r="E53" s="69">
        <v>36.72</v>
      </c>
      <c r="F53" s="54">
        <v>21.08</v>
      </c>
      <c r="G53" s="70">
        <f t="shared" si="2"/>
        <v>774.05759999999987</v>
      </c>
      <c r="H53" s="47"/>
    </row>
    <row r="54" spans="2:8">
      <c r="B54" s="210" t="s">
        <v>62</v>
      </c>
      <c r="C54" s="210"/>
      <c r="D54" s="210"/>
      <c r="E54" s="210"/>
      <c r="F54" s="210"/>
      <c r="G54" s="100">
        <f>SUM(G27:G53)</f>
        <v>401335.60899999994</v>
      </c>
      <c r="H54" s="47"/>
    </row>
    <row r="55" spans="2:8" ht="5.0999999999999996" customHeight="1">
      <c r="B55" s="37"/>
      <c r="C55" s="32"/>
      <c r="D55" s="33"/>
      <c r="E55" s="34"/>
      <c r="F55" s="40"/>
      <c r="G55" s="41"/>
      <c r="H55" s="47"/>
    </row>
    <row r="56" spans="2:8">
      <c r="B56" s="97">
        <v>4</v>
      </c>
      <c r="C56" s="209" t="s">
        <v>63</v>
      </c>
      <c r="D56" s="209"/>
      <c r="E56" s="209"/>
      <c r="F56" s="209"/>
      <c r="G56" s="209"/>
      <c r="H56" s="47"/>
    </row>
    <row r="57" spans="2:8">
      <c r="B57" s="72">
        <v>70107</v>
      </c>
      <c r="C57" s="66" t="s">
        <v>64</v>
      </c>
      <c r="D57" s="68" t="s">
        <v>13</v>
      </c>
      <c r="E57" s="69">
        <v>9</v>
      </c>
      <c r="F57" s="54">
        <v>337.01</v>
      </c>
      <c r="G57" s="70">
        <f t="shared" ref="G57:G60" si="3">F57*E57</f>
        <v>3033.09</v>
      </c>
      <c r="H57" s="47"/>
    </row>
    <row r="58" spans="2:8">
      <c r="B58" s="72">
        <v>70108</v>
      </c>
      <c r="C58" s="66" t="s">
        <v>65</v>
      </c>
      <c r="D58" s="68" t="s">
        <v>13</v>
      </c>
      <c r="E58" s="69">
        <v>19</v>
      </c>
      <c r="F58" s="54">
        <v>368.19</v>
      </c>
      <c r="G58" s="70">
        <f t="shared" si="3"/>
        <v>6995.61</v>
      </c>
      <c r="H58" s="47"/>
    </row>
    <row r="59" spans="2:8" ht="20.399999999999999">
      <c r="B59" s="73" t="s">
        <v>66</v>
      </c>
      <c r="C59" s="66" t="s">
        <v>67</v>
      </c>
      <c r="D59" s="68" t="s">
        <v>13</v>
      </c>
      <c r="E59" s="69">
        <v>1</v>
      </c>
      <c r="F59" s="54">
        <f>H59/1.23</f>
        <v>1265.6178861788619</v>
      </c>
      <c r="G59" s="70">
        <f t="shared" si="3"/>
        <v>1265.6178861788619</v>
      </c>
      <c r="H59" s="79">
        <v>1556.71</v>
      </c>
    </row>
    <row r="60" spans="2:8" ht="40.799999999999997">
      <c r="B60" s="72">
        <v>3080</v>
      </c>
      <c r="C60" s="66" t="s">
        <v>285</v>
      </c>
      <c r="D60" s="68" t="s">
        <v>13</v>
      </c>
      <c r="E60" s="69">
        <v>28</v>
      </c>
      <c r="F60" s="54">
        <v>58.5</v>
      </c>
      <c r="G60" s="70">
        <f t="shared" si="3"/>
        <v>1638</v>
      </c>
      <c r="H60" s="47"/>
    </row>
    <row r="61" spans="2:8" ht="30.6">
      <c r="B61" s="73">
        <v>70139</v>
      </c>
      <c r="C61" s="66" t="s">
        <v>68</v>
      </c>
      <c r="D61" s="68" t="s">
        <v>69</v>
      </c>
      <c r="E61" s="69">
        <v>3.36</v>
      </c>
      <c r="F61" s="54">
        <v>265.99</v>
      </c>
      <c r="G61" s="70">
        <f t="shared" ref="G61:G67" si="4">F61*E61</f>
        <v>893.72640000000001</v>
      </c>
      <c r="H61" s="47"/>
    </row>
    <row r="62" spans="2:8" ht="30.6">
      <c r="B62" s="73">
        <v>70139</v>
      </c>
      <c r="C62" s="66" t="s">
        <v>70</v>
      </c>
      <c r="D62" s="68" t="s">
        <v>69</v>
      </c>
      <c r="E62" s="69">
        <v>7.56</v>
      </c>
      <c r="F62" s="54">
        <v>265.99</v>
      </c>
      <c r="G62" s="70">
        <f t="shared" si="4"/>
        <v>2010.8843999999999</v>
      </c>
      <c r="H62" s="47"/>
    </row>
    <row r="63" spans="2:8" ht="30.6">
      <c r="B63" s="73">
        <v>70139</v>
      </c>
      <c r="C63" s="66" t="s">
        <v>71</v>
      </c>
      <c r="D63" s="68" t="s">
        <v>69</v>
      </c>
      <c r="E63" s="69">
        <v>2.52</v>
      </c>
      <c r="F63" s="54">
        <v>265.99</v>
      </c>
      <c r="G63" s="70">
        <f t="shared" si="4"/>
        <v>670.29480000000001</v>
      </c>
      <c r="H63" s="47"/>
    </row>
    <row r="64" spans="2:8" ht="20.399999999999999">
      <c r="B64" s="72" t="s">
        <v>72</v>
      </c>
      <c r="C64" s="66" t="s">
        <v>73</v>
      </c>
      <c r="D64" s="68" t="s">
        <v>10</v>
      </c>
      <c r="E64" s="69">
        <v>199.71</v>
      </c>
      <c r="F64" s="54">
        <v>27.32</v>
      </c>
      <c r="G64" s="70">
        <f t="shared" si="4"/>
        <v>5456.0772000000006</v>
      </c>
      <c r="H64" s="47"/>
    </row>
    <row r="65" spans="2:8">
      <c r="B65" s="72">
        <v>94569</v>
      </c>
      <c r="C65" s="66" t="s">
        <v>74</v>
      </c>
      <c r="D65" s="68" t="s">
        <v>10</v>
      </c>
      <c r="E65" s="69">
        <v>47.56</v>
      </c>
      <c r="F65" s="54">
        <v>380.9</v>
      </c>
      <c r="G65" s="70">
        <f t="shared" si="4"/>
        <v>18115.603999999999</v>
      </c>
      <c r="H65" s="47"/>
    </row>
    <row r="66" spans="2:8">
      <c r="B66" s="73">
        <v>80243</v>
      </c>
      <c r="C66" s="66" t="s">
        <v>286</v>
      </c>
      <c r="D66" s="68" t="s">
        <v>10</v>
      </c>
      <c r="E66" s="69">
        <v>2.4</v>
      </c>
      <c r="F66" s="54">
        <v>668.8</v>
      </c>
      <c r="G66" s="70">
        <f t="shared" si="4"/>
        <v>1605.12</v>
      </c>
      <c r="H66" s="47"/>
    </row>
    <row r="67" spans="2:8" ht="20.399999999999999">
      <c r="B67" s="73" t="s">
        <v>75</v>
      </c>
      <c r="C67" s="66" t="s">
        <v>287</v>
      </c>
      <c r="D67" s="68" t="s">
        <v>10</v>
      </c>
      <c r="E67" s="69">
        <v>55</v>
      </c>
      <c r="F67" s="54">
        <f>H67/1.23</f>
        <v>391.35772357723579</v>
      </c>
      <c r="G67" s="70">
        <f t="shared" si="4"/>
        <v>21524.674796747968</v>
      </c>
      <c r="H67" s="47">
        <v>481.37</v>
      </c>
    </row>
    <row r="68" spans="2:8" ht="20.399999999999999">
      <c r="B68" s="72">
        <v>80145</v>
      </c>
      <c r="C68" s="66" t="s">
        <v>76</v>
      </c>
      <c r="D68" s="68" t="s">
        <v>10</v>
      </c>
      <c r="E68" s="69">
        <v>15.57</v>
      </c>
      <c r="F68" s="54">
        <v>763.68</v>
      </c>
      <c r="G68" s="70">
        <f t="shared" ref="G68:G72" si="5">F68*E68</f>
        <v>11890.497599999999</v>
      </c>
      <c r="H68" s="47"/>
    </row>
    <row r="69" spans="2:8" ht="20.399999999999999">
      <c r="B69" s="72" t="s">
        <v>77</v>
      </c>
      <c r="C69" s="66" t="s">
        <v>78</v>
      </c>
      <c r="D69" s="68" t="s">
        <v>13</v>
      </c>
      <c r="E69" s="69">
        <v>1</v>
      </c>
      <c r="F69" s="54">
        <f>H69/1.23</f>
        <v>643.39024390243901</v>
      </c>
      <c r="G69" s="70">
        <f t="shared" si="5"/>
        <v>643.39024390243901</v>
      </c>
      <c r="H69" s="47">
        <v>791.37</v>
      </c>
    </row>
    <row r="70" spans="2:8">
      <c r="B70" s="73">
        <v>72120</v>
      </c>
      <c r="C70" s="66" t="s">
        <v>79</v>
      </c>
      <c r="D70" s="68" t="s">
        <v>10</v>
      </c>
      <c r="E70" s="69">
        <v>60.08</v>
      </c>
      <c r="F70" s="54">
        <v>281.02999999999997</v>
      </c>
      <c r="G70" s="70">
        <f t="shared" si="5"/>
        <v>16884.282399999996</v>
      </c>
      <c r="H70" s="47"/>
    </row>
    <row r="71" spans="2:8">
      <c r="B71" s="73">
        <v>72116</v>
      </c>
      <c r="C71" s="66" t="s">
        <v>80</v>
      </c>
      <c r="D71" s="68" t="s">
        <v>10</v>
      </c>
      <c r="E71" s="69">
        <v>48.44</v>
      </c>
      <c r="F71" s="54">
        <v>107.15</v>
      </c>
      <c r="G71" s="70">
        <f t="shared" si="5"/>
        <v>5190.3460000000005</v>
      </c>
      <c r="H71" s="47"/>
    </row>
    <row r="72" spans="2:8">
      <c r="B72" s="72" t="s">
        <v>81</v>
      </c>
      <c r="C72" s="66" t="s">
        <v>82</v>
      </c>
      <c r="D72" s="68" t="s">
        <v>10</v>
      </c>
      <c r="E72" s="69">
        <v>4.4400000000000004</v>
      </c>
      <c r="F72" s="54">
        <v>440.5</v>
      </c>
      <c r="G72" s="70">
        <f t="shared" si="5"/>
        <v>1955.8200000000002</v>
      </c>
      <c r="H72" s="47"/>
    </row>
    <row r="73" spans="2:8">
      <c r="B73" s="210" t="s">
        <v>83</v>
      </c>
      <c r="C73" s="210"/>
      <c r="D73" s="210"/>
      <c r="E73" s="210"/>
      <c r="F73" s="210"/>
      <c r="G73" s="100">
        <f>SUM(G57:G72)</f>
        <v>99773.035726829272</v>
      </c>
      <c r="H73" s="47"/>
    </row>
    <row r="74" spans="2:8" ht="5.0999999999999996" customHeight="1">
      <c r="B74" s="37"/>
      <c r="C74" s="32"/>
      <c r="D74" s="33"/>
      <c r="E74" s="34"/>
      <c r="F74" s="40"/>
      <c r="G74" s="41"/>
      <c r="H74" s="47"/>
    </row>
    <row r="75" spans="2:8">
      <c r="B75" s="97">
        <v>5</v>
      </c>
      <c r="C75" s="209" t="s">
        <v>84</v>
      </c>
      <c r="D75" s="209"/>
      <c r="E75" s="209"/>
      <c r="F75" s="209"/>
      <c r="G75" s="209"/>
      <c r="H75" s="47"/>
    </row>
    <row r="76" spans="2:8" ht="20.399999999999999">
      <c r="B76" s="73">
        <v>90156</v>
      </c>
      <c r="C76" s="66" t="s">
        <v>85</v>
      </c>
      <c r="D76" s="68" t="s">
        <v>86</v>
      </c>
      <c r="E76" s="69">
        <v>1</v>
      </c>
      <c r="F76" s="54">
        <v>4732.6099999999997</v>
      </c>
      <c r="G76" s="70">
        <f t="shared" ref="G76:G93" si="6">F76*E76</f>
        <v>4732.6099999999997</v>
      </c>
      <c r="H76" s="47"/>
    </row>
    <row r="77" spans="2:8" ht="24" customHeight="1">
      <c r="B77" s="73">
        <v>90972</v>
      </c>
      <c r="C77" s="66" t="s">
        <v>87</v>
      </c>
      <c r="D77" s="68" t="s">
        <v>13</v>
      </c>
      <c r="E77" s="69">
        <v>71</v>
      </c>
      <c r="F77" s="54">
        <v>157.38</v>
      </c>
      <c r="G77" s="70">
        <f t="shared" si="6"/>
        <v>11173.98</v>
      </c>
      <c r="H77" s="47"/>
    </row>
    <row r="78" spans="2:8" ht="30.6">
      <c r="B78" s="73">
        <v>90979</v>
      </c>
      <c r="C78" s="66" t="s">
        <v>88</v>
      </c>
      <c r="D78" s="68" t="s">
        <v>13</v>
      </c>
      <c r="E78" s="69">
        <v>14</v>
      </c>
      <c r="F78" s="54">
        <v>200.81</v>
      </c>
      <c r="G78" s="70">
        <f t="shared" si="6"/>
        <v>2811.34</v>
      </c>
      <c r="H78" s="47"/>
    </row>
    <row r="79" spans="2:8" ht="30.6">
      <c r="B79" s="73">
        <v>90944</v>
      </c>
      <c r="C79" s="66" t="s">
        <v>89</v>
      </c>
      <c r="D79" s="68" t="s">
        <v>13</v>
      </c>
      <c r="E79" s="69">
        <v>38</v>
      </c>
      <c r="F79" s="54">
        <v>254.83</v>
      </c>
      <c r="G79" s="70">
        <f t="shared" si="6"/>
        <v>9683.5400000000009</v>
      </c>
      <c r="H79" s="47"/>
    </row>
    <row r="80" spans="2:8" ht="20.399999999999999">
      <c r="B80" s="73">
        <v>91023</v>
      </c>
      <c r="C80" s="66" t="s">
        <v>90</v>
      </c>
      <c r="D80" s="68" t="s">
        <v>13</v>
      </c>
      <c r="E80" s="69">
        <v>3</v>
      </c>
      <c r="F80" s="54">
        <v>221.44</v>
      </c>
      <c r="G80" s="70">
        <f t="shared" si="6"/>
        <v>664.31999999999994</v>
      </c>
      <c r="H80" s="47"/>
    </row>
    <row r="81" spans="2:8" ht="20.399999999999999">
      <c r="B81" s="80">
        <v>91024</v>
      </c>
      <c r="C81" s="81" t="s">
        <v>91</v>
      </c>
      <c r="D81" s="57" t="s">
        <v>13</v>
      </c>
      <c r="E81" s="58">
        <v>2</v>
      </c>
      <c r="F81" s="59">
        <v>578.83000000000004</v>
      </c>
      <c r="G81" s="70">
        <f t="shared" si="6"/>
        <v>1157.6600000000001</v>
      </c>
      <c r="H81" s="47"/>
    </row>
    <row r="82" spans="2:8" ht="20.399999999999999">
      <c r="B82" s="82">
        <v>98351</v>
      </c>
      <c r="C82" s="49" t="s">
        <v>92</v>
      </c>
      <c r="D82" s="52" t="s">
        <v>13</v>
      </c>
      <c r="E82" s="53">
        <v>2</v>
      </c>
      <c r="F82" s="54">
        <v>106.39</v>
      </c>
      <c r="G82" s="70">
        <f t="shared" si="6"/>
        <v>212.78</v>
      </c>
      <c r="H82" s="47"/>
    </row>
    <row r="83" spans="2:8" ht="20.399999999999999">
      <c r="B83" s="82">
        <v>90735</v>
      </c>
      <c r="C83" s="49" t="s">
        <v>93</v>
      </c>
      <c r="D83" s="52" t="s">
        <v>94</v>
      </c>
      <c r="E83" s="53">
        <v>128</v>
      </c>
      <c r="F83" s="54">
        <v>123.69</v>
      </c>
      <c r="G83" s="70">
        <f t="shared" si="6"/>
        <v>15832.32</v>
      </c>
      <c r="H83" s="47"/>
    </row>
    <row r="84" spans="2:8">
      <c r="B84" s="83">
        <v>98207</v>
      </c>
      <c r="C84" s="49" t="s">
        <v>95</v>
      </c>
      <c r="D84" s="52" t="s">
        <v>13</v>
      </c>
      <c r="E84" s="53">
        <v>3</v>
      </c>
      <c r="F84" s="54">
        <v>4.32</v>
      </c>
      <c r="G84" s="70">
        <f t="shared" si="6"/>
        <v>12.96</v>
      </c>
      <c r="H84" s="47"/>
    </row>
    <row r="85" spans="2:8">
      <c r="B85" s="82">
        <v>98294</v>
      </c>
      <c r="C85" s="49" t="s">
        <v>96</v>
      </c>
      <c r="D85" s="52" t="s">
        <v>13</v>
      </c>
      <c r="E85" s="53">
        <v>77</v>
      </c>
      <c r="F85" s="54">
        <v>20.98</v>
      </c>
      <c r="G85" s="70">
        <f t="shared" si="6"/>
        <v>1615.46</v>
      </c>
      <c r="H85" s="47"/>
    </row>
    <row r="86" spans="2:8" ht="20.399999999999999">
      <c r="B86" s="82">
        <v>90770</v>
      </c>
      <c r="C86" s="49" t="s">
        <v>97</v>
      </c>
      <c r="D86" s="52" t="s">
        <v>13</v>
      </c>
      <c r="E86" s="53">
        <v>6</v>
      </c>
      <c r="F86" s="54">
        <v>169.84</v>
      </c>
      <c r="G86" s="70">
        <f t="shared" si="6"/>
        <v>1019.04</v>
      </c>
      <c r="H86" s="47"/>
    </row>
    <row r="87" spans="2:8">
      <c r="B87" s="83">
        <v>98213</v>
      </c>
      <c r="C87" s="49" t="s">
        <v>98</v>
      </c>
      <c r="D87" s="52" t="s">
        <v>13</v>
      </c>
      <c r="E87" s="53">
        <v>15</v>
      </c>
      <c r="F87" s="54">
        <v>90.75</v>
      </c>
      <c r="G87" s="70">
        <f t="shared" si="6"/>
        <v>1361.25</v>
      </c>
      <c r="H87" s="47"/>
    </row>
    <row r="88" spans="2:8" ht="20.399999999999999">
      <c r="B88" s="82">
        <v>90761</v>
      </c>
      <c r="C88" s="49" t="s">
        <v>99</v>
      </c>
      <c r="D88" s="52" t="s">
        <v>94</v>
      </c>
      <c r="E88" s="53">
        <v>101</v>
      </c>
      <c r="F88" s="54">
        <v>168.07</v>
      </c>
      <c r="G88" s="70">
        <f t="shared" si="6"/>
        <v>16975.07</v>
      </c>
      <c r="H88" s="47"/>
    </row>
    <row r="89" spans="2:8">
      <c r="B89" s="82">
        <v>98201</v>
      </c>
      <c r="C89" s="49" t="s">
        <v>100</v>
      </c>
      <c r="D89" s="52" t="s">
        <v>13</v>
      </c>
      <c r="E89" s="53">
        <v>20</v>
      </c>
      <c r="F89" s="54">
        <v>13.97</v>
      </c>
      <c r="G89" s="70">
        <f t="shared" si="6"/>
        <v>279.40000000000003</v>
      </c>
      <c r="H89" s="47"/>
    </row>
    <row r="90" spans="2:8">
      <c r="B90" s="82">
        <v>98202</v>
      </c>
      <c r="C90" s="49" t="s">
        <v>101</v>
      </c>
      <c r="D90" s="52" t="s">
        <v>13</v>
      </c>
      <c r="E90" s="53">
        <v>14</v>
      </c>
      <c r="F90" s="54">
        <v>19.32</v>
      </c>
      <c r="G90" s="70">
        <f t="shared" si="6"/>
        <v>270.48</v>
      </c>
      <c r="H90" s="47"/>
    </row>
    <row r="91" spans="2:8">
      <c r="B91" s="82">
        <v>98203</v>
      </c>
      <c r="C91" s="49" t="s">
        <v>102</v>
      </c>
      <c r="D91" s="52" t="s">
        <v>13</v>
      </c>
      <c r="E91" s="53">
        <v>3</v>
      </c>
      <c r="F91" s="54">
        <v>27.3</v>
      </c>
      <c r="G91" s="70">
        <f t="shared" si="6"/>
        <v>81.900000000000006</v>
      </c>
      <c r="H91" s="47"/>
    </row>
    <row r="92" spans="2:8">
      <c r="B92" s="82">
        <v>98210</v>
      </c>
      <c r="C92" s="49" t="s">
        <v>103</v>
      </c>
      <c r="D92" s="52" t="s">
        <v>13</v>
      </c>
      <c r="E92" s="53">
        <v>6</v>
      </c>
      <c r="F92" s="54">
        <v>16.18</v>
      </c>
      <c r="G92" s="70">
        <f t="shared" si="6"/>
        <v>97.08</v>
      </c>
      <c r="H92" s="47"/>
    </row>
    <row r="93" spans="2:8" ht="20.399999999999999">
      <c r="B93" s="83">
        <v>90710</v>
      </c>
      <c r="C93" s="49" t="s">
        <v>104</v>
      </c>
      <c r="D93" s="52" t="s">
        <v>13</v>
      </c>
      <c r="E93" s="53">
        <v>2</v>
      </c>
      <c r="F93" s="54">
        <v>160.72999999999999</v>
      </c>
      <c r="G93" s="70">
        <f t="shared" si="6"/>
        <v>321.45999999999998</v>
      </c>
      <c r="H93" s="47"/>
    </row>
    <row r="94" spans="2:8" ht="80.099999999999994" customHeight="1">
      <c r="B94" s="83" t="s">
        <v>105</v>
      </c>
      <c r="C94" s="49" t="s">
        <v>106</v>
      </c>
      <c r="D94" s="53" t="s">
        <v>13</v>
      </c>
      <c r="E94" s="53">
        <v>2</v>
      </c>
      <c r="F94" s="54">
        <v>385.92</v>
      </c>
      <c r="G94" s="54">
        <f t="shared" ref="G94:G111" si="7">F94*E94</f>
        <v>771.84</v>
      </c>
      <c r="H94" s="47"/>
    </row>
    <row r="95" spans="2:8" ht="20.399999999999999">
      <c r="B95" s="84" t="s">
        <v>288</v>
      </c>
      <c r="C95" s="85" t="s">
        <v>107</v>
      </c>
      <c r="D95" s="86" t="s">
        <v>13</v>
      </c>
      <c r="E95" s="53">
        <v>1</v>
      </c>
      <c r="F95" s="54">
        <v>270.39</v>
      </c>
      <c r="G95" s="70">
        <f t="shared" si="7"/>
        <v>270.39</v>
      </c>
      <c r="H95" s="47"/>
    </row>
    <row r="96" spans="2:8" ht="20.399999999999999">
      <c r="B96" s="84" t="s">
        <v>289</v>
      </c>
      <c r="C96" s="85" t="s">
        <v>109</v>
      </c>
      <c r="D96" s="86" t="s">
        <v>13</v>
      </c>
      <c r="E96" s="53">
        <v>1</v>
      </c>
      <c r="F96" s="54">
        <v>98.97</v>
      </c>
      <c r="G96" s="70">
        <f t="shared" si="7"/>
        <v>98.97</v>
      </c>
      <c r="H96" s="47"/>
    </row>
    <row r="97" spans="2:8" ht="20.399999999999999">
      <c r="B97" s="82" t="s">
        <v>290</v>
      </c>
      <c r="C97" s="85" t="s">
        <v>291</v>
      </c>
      <c r="D97" s="86" t="s">
        <v>13</v>
      </c>
      <c r="E97" s="53">
        <v>8</v>
      </c>
      <c r="F97" s="87">
        <f>H97/1.23</f>
        <v>801</v>
      </c>
      <c r="G97" s="70">
        <f t="shared" si="7"/>
        <v>6408</v>
      </c>
      <c r="H97" s="47">
        <v>985.23</v>
      </c>
    </row>
    <row r="98" spans="2:8">
      <c r="B98" s="82">
        <v>90475</v>
      </c>
      <c r="C98" s="85" t="s">
        <v>110</v>
      </c>
      <c r="D98" s="86" t="s">
        <v>13</v>
      </c>
      <c r="E98" s="53">
        <v>2</v>
      </c>
      <c r="F98" s="54">
        <v>310.14</v>
      </c>
      <c r="G98" s="70">
        <f t="shared" si="7"/>
        <v>620.28</v>
      </c>
      <c r="H98" s="47"/>
    </row>
    <row r="99" spans="2:8" ht="20.399999999999999">
      <c r="B99" s="84" t="s">
        <v>108</v>
      </c>
      <c r="C99" s="85" t="s">
        <v>111</v>
      </c>
      <c r="D99" s="86" t="s">
        <v>13</v>
      </c>
      <c r="E99" s="53">
        <v>2</v>
      </c>
      <c r="F99" s="54">
        <v>98.97</v>
      </c>
      <c r="G99" s="70">
        <f t="shared" si="7"/>
        <v>197.94</v>
      </c>
      <c r="H99" s="47"/>
    </row>
    <row r="100" spans="2:8" ht="20.399999999999999">
      <c r="B100" s="84" t="s">
        <v>112</v>
      </c>
      <c r="C100" s="85" t="s">
        <v>113</v>
      </c>
      <c r="D100" s="86" t="s">
        <v>13</v>
      </c>
      <c r="E100" s="53">
        <v>10</v>
      </c>
      <c r="F100" s="54">
        <v>11.78</v>
      </c>
      <c r="G100" s="70">
        <f t="shared" si="7"/>
        <v>117.8</v>
      </c>
      <c r="H100" s="47"/>
    </row>
    <row r="101" spans="2:8" ht="20.399999999999999">
      <c r="B101" s="84" t="s">
        <v>114</v>
      </c>
      <c r="C101" s="85" t="s">
        <v>115</v>
      </c>
      <c r="D101" s="86" t="s">
        <v>13</v>
      </c>
      <c r="E101" s="53">
        <v>10</v>
      </c>
      <c r="F101" s="54">
        <v>17.55</v>
      </c>
      <c r="G101" s="70">
        <f t="shared" si="7"/>
        <v>175.5</v>
      </c>
      <c r="H101" s="47"/>
    </row>
    <row r="102" spans="2:8" ht="20.399999999999999">
      <c r="B102" s="84" t="s">
        <v>116</v>
      </c>
      <c r="C102" s="85" t="s">
        <v>117</v>
      </c>
      <c r="D102" s="86" t="s">
        <v>13</v>
      </c>
      <c r="E102" s="53">
        <v>5</v>
      </c>
      <c r="F102" s="54">
        <v>49.76</v>
      </c>
      <c r="G102" s="70">
        <f t="shared" si="7"/>
        <v>248.79999999999998</v>
      </c>
      <c r="H102" s="47"/>
    </row>
    <row r="103" spans="2:8">
      <c r="B103" s="84" t="s">
        <v>118</v>
      </c>
      <c r="C103" s="85" t="s">
        <v>119</v>
      </c>
      <c r="D103" s="86" t="s">
        <v>13</v>
      </c>
      <c r="E103" s="53">
        <v>16</v>
      </c>
      <c r="F103" s="54">
        <v>11.17</v>
      </c>
      <c r="G103" s="70">
        <f t="shared" si="7"/>
        <v>178.72</v>
      </c>
      <c r="H103" s="47"/>
    </row>
    <row r="104" spans="2:8">
      <c r="B104" s="84" t="s">
        <v>120</v>
      </c>
      <c r="C104" s="85" t="s">
        <v>121</v>
      </c>
      <c r="D104" s="86" t="s">
        <v>94</v>
      </c>
      <c r="E104" s="53">
        <v>16</v>
      </c>
      <c r="F104" s="54">
        <v>22.49</v>
      </c>
      <c r="G104" s="70">
        <f t="shared" si="7"/>
        <v>359.84</v>
      </c>
      <c r="H104" s="47"/>
    </row>
    <row r="105" spans="2:8" ht="20.399999999999999">
      <c r="B105" s="82">
        <v>98209</v>
      </c>
      <c r="C105" s="85" t="s">
        <v>122</v>
      </c>
      <c r="D105" s="86" t="s">
        <v>13</v>
      </c>
      <c r="E105" s="53">
        <v>12</v>
      </c>
      <c r="F105" s="54">
        <v>19.25</v>
      </c>
      <c r="G105" s="70">
        <f t="shared" si="7"/>
        <v>231</v>
      </c>
      <c r="H105" s="47"/>
    </row>
    <row r="106" spans="2:8" ht="20.399999999999999">
      <c r="B106" s="84" t="s">
        <v>123</v>
      </c>
      <c r="C106" s="85" t="s">
        <v>124</v>
      </c>
      <c r="D106" s="86" t="s">
        <v>13</v>
      </c>
      <c r="E106" s="53">
        <v>1</v>
      </c>
      <c r="F106" s="54">
        <v>542.11</v>
      </c>
      <c r="G106" s="70">
        <f t="shared" si="7"/>
        <v>542.11</v>
      </c>
      <c r="H106" s="47"/>
    </row>
    <row r="107" spans="2:8">
      <c r="B107" s="84" t="s">
        <v>125</v>
      </c>
      <c r="C107" s="85" t="s">
        <v>126</v>
      </c>
      <c r="D107" s="86" t="s">
        <v>13</v>
      </c>
      <c r="E107" s="53">
        <v>1</v>
      </c>
      <c r="F107" s="54">
        <v>366.08</v>
      </c>
      <c r="G107" s="70">
        <f t="shared" si="7"/>
        <v>366.08</v>
      </c>
      <c r="H107" s="47"/>
    </row>
    <row r="108" spans="2:8">
      <c r="B108" s="84">
        <v>99015</v>
      </c>
      <c r="C108" s="85" t="s">
        <v>127</v>
      </c>
      <c r="D108" s="86" t="s">
        <v>13</v>
      </c>
      <c r="E108" s="53">
        <v>1</v>
      </c>
      <c r="F108" s="54">
        <v>267.23</v>
      </c>
      <c r="G108" s="70">
        <f t="shared" si="7"/>
        <v>267.23</v>
      </c>
      <c r="H108" s="47"/>
    </row>
    <row r="109" spans="2:8">
      <c r="B109" s="82">
        <v>90775</v>
      </c>
      <c r="C109" s="85" t="s">
        <v>128</v>
      </c>
      <c r="D109" s="86" t="s">
        <v>13</v>
      </c>
      <c r="E109" s="53">
        <v>2</v>
      </c>
      <c r="F109" s="54">
        <v>191.62</v>
      </c>
      <c r="G109" s="70">
        <f t="shared" si="7"/>
        <v>383.24</v>
      </c>
      <c r="H109" s="47"/>
    </row>
    <row r="110" spans="2:8" ht="20.399999999999999">
      <c r="B110" s="82">
        <v>90563</v>
      </c>
      <c r="C110" s="85" t="s">
        <v>129</v>
      </c>
      <c r="D110" s="86" t="s">
        <v>13</v>
      </c>
      <c r="E110" s="53">
        <v>1</v>
      </c>
      <c r="F110" s="54">
        <v>195.51</v>
      </c>
      <c r="G110" s="70">
        <f t="shared" si="7"/>
        <v>195.51</v>
      </c>
      <c r="H110" s="47"/>
    </row>
    <row r="111" spans="2:8" ht="20.399999999999999">
      <c r="B111" s="88" t="s">
        <v>130</v>
      </c>
      <c r="C111" s="89" t="s">
        <v>131</v>
      </c>
      <c r="D111" s="90" t="s">
        <v>13</v>
      </c>
      <c r="E111" s="64">
        <v>3</v>
      </c>
      <c r="F111" s="65">
        <v>188.3</v>
      </c>
      <c r="G111" s="70">
        <f t="shared" si="7"/>
        <v>564.90000000000009</v>
      </c>
      <c r="H111" s="47"/>
    </row>
    <row r="112" spans="2:8">
      <c r="B112" s="210" t="s">
        <v>132</v>
      </c>
      <c r="C112" s="210"/>
      <c r="D112" s="210"/>
      <c r="E112" s="210"/>
      <c r="F112" s="210"/>
      <c r="G112" s="100">
        <f>SUM(G76:G111)</f>
        <v>80300.799999999988</v>
      </c>
      <c r="H112" s="47"/>
    </row>
    <row r="113" spans="2:8" ht="5.0999999999999996" customHeight="1">
      <c r="B113" s="37"/>
      <c r="C113" s="36"/>
      <c r="D113" s="33"/>
      <c r="E113" s="34"/>
      <c r="F113" s="40"/>
      <c r="G113" s="41"/>
      <c r="H113" s="47"/>
    </row>
    <row r="114" spans="2:8">
      <c r="B114" s="97">
        <v>6</v>
      </c>
      <c r="C114" s="209" t="s">
        <v>133</v>
      </c>
      <c r="D114" s="209"/>
      <c r="E114" s="209"/>
      <c r="F114" s="209"/>
      <c r="G114" s="209"/>
      <c r="H114" s="47"/>
    </row>
    <row r="115" spans="2:8" ht="30.6">
      <c r="B115" s="73">
        <v>95469</v>
      </c>
      <c r="C115" s="91" t="s">
        <v>134</v>
      </c>
      <c r="D115" s="92" t="s">
        <v>13</v>
      </c>
      <c r="E115" s="69">
        <v>3</v>
      </c>
      <c r="F115" s="54">
        <v>166.73</v>
      </c>
      <c r="G115" s="70">
        <f t="shared" ref="G115:G118" si="8">F115*E115</f>
        <v>500.18999999999994</v>
      </c>
      <c r="H115" s="47"/>
    </row>
    <row r="116" spans="2:8">
      <c r="B116" s="93">
        <v>79668</v>
      </c>
      <c r="C116" s="91" t="s">
        <v>135</v>
      </c>
      <c r="D116" s="92" t="s">
        <v>13</v>
      </c>
      <c r="E116" s="69">
        <v>3</v>
      </c>
      <c r="F116" s="54">
        <v>27.65</v>
      </c>
      <c r="G116" s="70">
        <f t="shared" si="8"/>
        <v>82.949999999999989</v>
      </c>
      <c r="H116" s="47"/>
    </row>
    <row r="117" spans="2:8" ht="30.6">
      <c r="B117" s="73">
        <v>95469</v>
      </c>
      <c r="C117" s="91" t="s">
        <v>136</v>
      </c>
      <c r="D117" s="92" t="s">
        <v>13</v>
      </c>
      <c r="E117" s="69">
        <v>6</v>
      </c>
      <c r="F117" s="54">
        <v>166.73</v>
      </c>
      <c r="G117" s="70">
        <f t="shared" si="8"/>
        <v>1000.3799999999999</v>
      </c>
      <c r="H117" s="47"/>
    </row>
    <row r="118" spans="2:8">
      <c r="B118" s="73">
        <v>60554</v>
      </c>
      <c r="C118" s="91" t="s">
        <v>137</v>
      </c>
      <c r="D118" s="92" t="s">
        <v>13</v>
      </c>
      <c r="E118" s="69">
        <v>9</v>
      </c>
      <c r="F118" s="54">
        <v>47.97</v>
      </c>
      <c r="G118" s="70">
        <f t="shared" si="8"/>
        <v>431.73</v>
      </c>
      <c r="H118" s="47"/>
    </row>
    <row r="119" spans="2:8" ht="30.6">
      <c r="B119" s="93">
        <v>86943</v>
      </c>
      <c r="C119" s="91" t="s">
        <v>138</v>
      </c>
      <c r="D119" s="92" t="s">
        <v>13</v>
      </c>
      <c r="E119" s="69">
        <v>24</v>
      </c>
      <c r="F119" s="54">
        <v>185.83</v>
      </c>
      <c r="G119" s="70">
        <f t="shared" ref="G119:G124" si="9">F119*E119</f>
        <v>4459.92</v>
      </c>
      <c r="H119" s="47"/>
    </row>
    <row r="120" spans="2:8" ht="20.399999999999999">
      <c r="B120" s="73">
        <v>101358</v>
      </c>
      <c r="C120" s="91" t="s">
        <v>139</v>
      </c>
      <c r="D120" s="92" t="s">
        <v>13</v>
      </c>
      <c r="E120" s="69">
        <v>1</v>
      </c>
      <c r="F120" s="54">
        <v>887.71</v>
      </c>
      <c r="G120" s="70">
        <f t="shared" si="9"/>
        <v>887.71</v>
      </c>
      <c r="H120" s="47"/>
    </row>
    <row r="121" spans="2:8">
      <c r="B121" s="93">
        <v>101491</v>
      </c>
      <c r="C121" s="91" t="s">
        <v>140</v>
      </c>
      <c r="D121" s="92" t="s">
        <v>13</v>
      </c>
      <c r="E121" s="69">
        <v>25</v>
      </c>
      <c r="F121" s="54">
        <v>33.590000000000003</v>
      </c>
      <c r="G121" s="70">
        <f t="shared" si="9"/>
        <v>839.75000000000011</v>
      </c>
      <c r="H121" s="47"/>
    </row>
    <row r="122" spans="2:8">
      <c r="B122" s="73">
        <v>101497</v>
      </c>
      <c r="C122" s="91" t="s">
        <v>141</v>
      </c>
      <c r="D122" s="92" t="s">
        <v>13</v>
      </c>
      <c r="E122" s="69">
        <v>25</v>
      </c>
      <c r="F122" s="54">
        <v>46.85</v>
      </c>
      <c r="G122" s="70">
        <f t="shared" si="9"/>
        <v>1171.25</v>
      </c>
      <c r="H122" s="47"/>
    </row>
    <row r="123" spans="2:8" ht="20.399999999999999">
      <c r="B123" s="93">
        <v>101340</v>
      </c>
      <c r="C123" s="91" t="s">
        <v>142</v>
      </c>
      <c r="D123" s="92" t="s">
        <v>13</v>
      </c>
      <c r="E123" s="69">
        <v>3</v>
      </c>
      <c r="F123" s="54">
        <v>604.14</v>
      </c>
      <c r="G123" s="70">
        <f t="shared" si="9"/>
        <v>1812.42</v>
      </c>
      <c r="H123" s="47"/>
    </row>
    <row r="124" spans="2:8" ht="20.399999999999999">
      <c r="B124" s="93">
        <v>101403</v>
      </c>
      <c r="C124" s="91" t="s">
        <v>143</v>
      </c>
      <c r="D124" s="92" t="s">
        <v>13</v>
      </c>
      <c r="E124" s="69">
        <v>3</v>
      </c>
      <c r="F124" s="54">
        <v>38.89</v>
      </c>
      <c r="G124" s="70">
        <f t="shared" si="9"/>
        <v>116.67</v>
      </c>
      <c r="H124" s="47"/>
    </row>
    <row r="125" spans="2:8" ht="20.399999999999999">
      <c r="B125" s="73">
        <v>101370</v>
      </c>
      <c r="C125" s="91" t="s">
        <v>144</v>
      </c>
      <c r="D125" s="92" t="s">
        <v>13</v>
      </c>
      <c r="E125" s="69">
        <v>1</v>
      </c>
      <c r="F125" s="54">
        <v>807.25</v>
      </c>
      <c r="G125" s="70">
        <f t="shared" ref="G125:G166" si="10">F125*E125</f>
        <v>807.25</v>
      </c>
      <c r="H125" s="47"/>
    </row>
    <row r="126" spans="2:8">
      <c r="B126" s="73">
        <v>101486</v>
      </c>
      <c r="C126" s="91" t="s">
        <v>145</v>
      </c>
      <c r="D126" s="92" t="s">
        <v>22</v>
      </c>
      <c r="E126" s="69">
        <v>22.95</v>
      </c>
      <c r="F126" s="54">
        <v>908.31</v>
      </c>
      <c r="G126" s="70">
        <f t="shared" si="10"/>
        <v>20845.714499999998</v>
      </c>
      <c r="H126" s="47"/>
    </row>
    <row r="127" spans="2:8">
      <c r="B127" s="73">
        <v>101486</v>
      </c>
      <c r="C127" s="91" t="s">
        <v>146</v>
      </c>
      <c r="D127" s="92" t="s">
        <v>22</v>
      </c>
      <c r="E127" s="69">
        <v>2.35</v>
      </c>
      <c r="F127" s="54">
        <v>908.31</v>
      </c>
      <c r="G127" s="70">
        <f t="shared" si="10"/>
        <v>2134.5284999999999</v>
      </c>
      <c r="H127" s="47"/>
    </row>
    <row r="128" spans="2:8" ht="20.399999999999999">
      <c r="B128" s="73">
        <v>170522</v>
      </c>
      <c r="C128" s="91" t="s">
        <v>147</v>
      </c>
      <c r="D128" s="92" t="s">
        <v>22</v>
      </c>
      <c r="E128" s="69">
        <v>24</v>
      </c>
      <c r="F128" s="54">
        <v>204.09</v>
      </c>
      <c r="G128" s="70">
        <f t="shared" si="10"/>
        <v>4898.16</v>
      </c>
      <c r="H128" s="47"/>
    </row>
    <row r="129" spans="2:8">
      <c r="B129" s="73">
        <v>43751</v>
      </c>
      <c r="C129" s="91" t="s">
        <v>148</v>
      </c>
      <c r="D129" s="92" t="s">
        <v>13</v>
      </c>
      <c r="E129" s="69">
        <v>1</v>
      </c>
      <c r="F129" s="54">
        <v>2100</v>
      </c>
      <c r="G129" s="70">
        <f t="shared" si="10"/>
        <v>2100</v>
      </c>
      <c r="H129" s="47"/>
    </row>
    <row r="130" spans="2:8" ht="20.399999999999999">
      <c r="B130" s="73">
        <v>101410</v>
      </c>
      <c r="C130" s="91" t="s">
        <v>149</v>
      </c>
      <c r="D130" s="92" t="s">
        <v>13</v>
      </c>
      <c r="E130" s="69">
        <v>24</v>
      </c>
      <c r="F130" s="54">
        <v>338.71</v>
      </c>
      <c r="G130" s="70">
        <f t="shared" si="10"/>
        <v>8129.0399999999991</v>
      </c>
      <c r="H130" s="47"/>
    </row>
    <row r="131" spans="2:8">
      <c r="B131" s="73">
        <v>101403</v>
      </c>
      <c r="C131" s="91" t="s">
        <v>150</v>
      </c>
      <c r="D131" s="92" t="s">
        <v>13</v>
      </c>
      <c r="E131" s="69">
        <v>5</v>
      </c>
      <c r="F131" s="54">
        <v>38.89</v>
      </c>
      <c r="G131" s="70">
        <f t="shared" si="10"/>
        <v>194.45</v>
      </c>
      <c r="H131" s="47"/>
    </row>
    <row r="132" spans="2:8" ht="20.399999999999999">
      <c r="B132" s="73">
        <v>101410</v>
      </c>
      <c r="C132" s="91" t="s">
        <v>151</v>
      </c>
      <c r="D132" s="92" t="s">
        <v>13</v>
      </c>
      <c r="E132" s="69">
        <v>3</v>
      </c>
      <c r="F132" s="54">
        <v>338.71</v>
      </c>
      <c r="G132" s="70">
        <f t="shared" si="10"/>
        <v>1016.1299999999999</v>
      </c>
      <c r="H132" s="47"/>
    </row>
    <row r="133" spans="2:8" ht="20.399999999999999">
      <c r="B133" s="73">
        <v>101440</v>
      </c>
      <c r="C133" s="91" t="s">
        <v>152</v>
      </c>
      <c r="D133" s="92" t="s">
        <v>13</v>
      </c>
      <c r="E133" s="69">
        <v>3</v>
      </c>
      <c r="F133" s="54">
        <v>184.25</v>
      </c>
      <c r="G133" s="70">
        <f t="shared" si="10"/>
        <v>552.75</v>
      </c>
      <c r="H133" s="47"/>
    </row>
    <row r="134" spans="2:8">
      <c r="B134" s="93" t="s">
        <v>153</v>
      </c>
      <c r="C134" s="91" t="s">
        <v>154</v>
      </c>
      <c r="D134" s="92" t="s">
        <v>13</v>
      </c>
      <c r="E134" s="69">
        <v>1</v>
      </c>
      <c r="F134" s="54">
        <v>310.08999999999997</v>
      </c>
      <c r="G134" s="70">
        <f t="shared" si="10"/>
        <v>310.08999999999997</v>
      </c>
      <c r="H134" s="47"/>
    </row>
    <row r="135" spans="2:8">
      <c r="B135" s="73">
        <v>100210</v>
      </c>
      <c r="C135" s="91" t="s">
        <v>155</v>
      </c>
      <c r="D135" s="92" t="s">
        <v>13</v>
      </c>
      <c r="E135" s="69">
        <v>2</v>
      </c>
      <c r="F135" s="54">
        <v>1301.4000000000001</v>
      </c>
      <c r="G135" s="70">
        <f t="shared" si="10"/>
        <v>2602.8000000000002</v>
      </c>
      <c r="H135" s="47"/>
    </row>
    <row r="136" spans="2:8">
      <c r="B136" s="93" t="s">
        <v>156</v>
      </c>
      <c r="C136" s="91" t="s">
        <v>157</v>
      </c>
      <c r="D136" s="92" t="s">
        <v>13</v>
      </c>
      <c r="E136" s="69">
        <v>1</v>
      </c>
      <c r="F136" s="54">
        <v>90.79</v>
      </c>
      <c r="G136" s="70">
        <f t="shared" si="10"/>
        <v>90.79</v>
      </c>
      <c r="H136" s="47"/>
    </row>
    <row r="137" spans="2:8">
      <c r="B137" s="93">
        <v>94796</v>
      </c>
      <c r="C137" s="91" t="s">
        <v>158</v>
      </c>
      <c r="D137" s="92" t="s">
        <v>13</v>
      </c>
      <c r="E137" s="69">
        <v>2</v>
      </c>
      <c r="F137" s="54">
        <v>38.44</v>
      </c>
      <c r="G137" s="70">
        <f t="shared" si="10"/>
        <v>76.88</v>
      </c>
      <c r="H137" s="47"/>
    </row>
    <row r="138" spans="2:8">
      <c r="B138" s="73">
        <v>51651</v>
      </c>
      <c r="C138" s="91" t="s">
        <v>159</v>
      </c>
      <c r="D138" s="92" t="s">
        <v>13</v>
      </c>
      <c r="E138" s="69">
        <v>1</v>
      </c>
      <c r="F138" s="54">
        <v>5.8</v>
      </c>
      <c r="G138" s="70">
        <f t="shared" si="10"/>
        <v>5.8</v>
      </c>
      <c r="H138" s="47"/>
    </row>
    <row r="139" spans="2:8">
      <c r="B139" s="73">
        <v>65666</v>
      </c>
      <c r="C139" s="91" t="s">
        <v>160</v>
      </c>
      <c r="D139" s="92" t="s">
        <v>13</v>
      </c>
      <c r="E139" s="69">
        <v>1</v>
      </c>
      <c r="F139" s="54">
        <v>181.88</v>
      </c>
      <c r="G139" s="70">
        <f t="shared" si="10"/>
        <v>181.88</v>
      </c>
      <c r="H139" s="47"/>
    </row>
    <row r="140" spans="2:8" ht="20.399999999999999">
      <c r="B140" s="93" t="s">
        <v>292</v>
      </c>
      <c r="C140" s="91" t="s">
        <v>161</v>
      </c>
      <c r="D140" s="92" t="s">
        <v>13</v>
      </c>
      <c r="E140" s="69">
        <v>1</v>
      </c>
      <c r="F140" s="54">
        <v>126.98</v>
      </c>
      <c r="G140" s="70">
        <f t="shared" si="10"/>
        <v>126.98</v>
      </c>
      <c r="H140" s="47"/>
    </row>
    <row r="141" spans="2:8" ht="20.399999999999999">
      <c r="B141" s="93">
        <v>108070</v>
      </c>
      <c r="C141" s="91" t="s">
        <v>162</v>
      </c>
      <c r="D141" s="92" t="s">
        <v>13</v>
      </c>
      <c r="E141" s="69">
        <v>1</v>
      </c>
      <c r="F141" s="54">
        <v>34.909999999999997</v>
      </c>
      <c r="G141" s="70">
        <f t="shared" si="10"/>
        <v>34.909999999999997</v>
      </c>
      <c r="H141" s="47"/>
    </row>
    <row r="142" spans="2:8" ht="20.399999999999999">
      <c r="B142" s="93" t="s">
        <v>153</v>
      </c>
      <c r="C142" s="91" t="s">
        <v>163</v>
      </c>
      <c r="D142" s="92" t="s">
        <v>13</v>
      </c>
      <c r="E142" s="69">
        <v>1</v>
      </c>
      <c r="F142" s="54">
        <v>764</v>
      </c>
      <c r="G142" s="70">
        <f t="shared" si="10"/>
        <v>764</v>
      </c>
      <c r="H142" s="47"/>
    </row>
    <row r="143" spans="2:8">
      <c r="B143" s="93" t="s">
        <v>153</v>
      </c>
      <c r="C143" s="91" t="s">
        <v>164</v>
      </c>
      <c r="D143" s="92" t="s">
        <v>13</v>
      </c>
      <c r="E143" s="69">
        <v>1</v>
      </c>
      <c r="F143" s="54">
        <v>290</v>
      </c>
      <c r="G143" s="70">
        <f t="shared" si="10"/>
        <v>290</v>
      </c>
      <c r="H143" s="47"/>
    </row>
    <row r="144" spans="2:8">
      <c r="B144" s="93">
        <v>100291</v>
      </c>
      <c r="C144" s="91" t="s">
        <v>165</v>
      </c>
      <c r="D144" s="92" t="s">
        <v>13</v>
      </c>
      <c r="E144" s="69">
        <v>1</v>
      </c>
      <c r="F144" s="54">
        <v>69.89</v>
      </c>
      <c r="G144" s="70">
        <f t="shared" si="10"/>
        <v>69.89</v>
      </c>
      <c r="H144" s="47"/>
    </row>
    <row r="145" spans="2:8" ht="30.6">
      <c r="B145" s="93" t="s">
        <v>153</v>
      </c>
      <c r="C145" s="91" t="s">
        <v>166</v>
      </c>
      <c r="D145" s="92" t="s">
        <v>13</v>
      </c>
      <c r="E145" s="69">
        <v>1</v>
      </c>
      <c r="F145" s="54">
        <v>1197.8399999999999</v>
      </c>
      <c r="G145" s="70">
        <f t="shared" si="10"/>
        <v>1197.8399999999999</v>
      </c>
      <c r="H145" s="47"/>
    </row>
    <row r="146" spans="2:8" ht="20.399999999999999">
      <c r="B146" s="93">
        <v>100354</v>
      </c>
      <c r="C146" s="91" t="s">
        <v>167</v>
      </c>
      <c r="D146" s="92" t="s">
        <v>13</v>
      </c>
      <c r="E146" s="69">
        <v>1</v>
      </c>
      <c r="F146" s="54">
        <v>101.67</v>
      </c>
      <c r="G146" s="70">
        <f t="shared" si="10"/>
        <v>101.67</v>
      </c>
      <c r="H146" s="47"/>
    </row>
    <row r="147" spans="2:8">
      <c r="B147" s="93">
        <v>100502</v>
      </c>
      <c r="C147" s="91" t="s">
        <v>168</v>
      </c>
      <c r="D147" s="92" t="s">
        <v>13</v>
      </c>
      <c r="E147" s="69">
        <v>1</v>
      </c>
      <c r="F147" s="54">
        <v>54.09</v>
      </c>
      <c r="G147" s="70">
        <f t="shared" si="10"/>
        <v>54.09</v>
      </c>
      <c r="H147" s="47"/>
    </row>
    <row r="148" spans="2:8">
      <c r="B148" s="93">
        <v>100503</v>
      </c>
      <c r="C148" s="91" t="s">
        <v>169</v>
      </c>
      <c r="D148" s="92" t="s">
        <v>13</v>
      </c>
      <c r="E148" s="69">
        <v>1</v>
      </c>
      <c r="F148" s="54">
        <v>65.62</v>
      </c>
      <c r="G148" s="70">
        <f t="shared" si="10"/>
        <v>65.62</v>
      </c>
      <c r="H148" s="47"/>
    </row>
    <row r="149" spans="2:8" ht="20.399999999999999">
      <c r="B149" s="93">
        <v>100551</v>
      </c>
      <c r="C149" s="91" t="s">
        <v>170</v>
      </c>
      <c r="D149" s="92" t="s">
        <v>13</v>
      </c>
      <c r="E149" s="69">
        <v>3</v>
      </c>
      <c r="F149" s="54">
        <v>90.6</v>
      </c>
      <c r="G149" s="70">
        <f t="shared" si="10"/>
        <v>271.79999999999995</v>
      </c>
      <c r="H149" s="47"/>
    </row>
    <row r="150" spans="2:8" ht="20.399999999999999">
      <c r="B150" s="73">
        <v>101424</v>
      </c>
      <c r="C150" s="91" t="s">
        <v>171</v>
      </c>
      <c r="D150" s="92" t="s">
        <v>13</v>
      </c>
      <c r="E150" s="69">
        <v>10</v>
      </c>
      <c r="F150" s="54">
        <v>308.86</v>
      </c>
      <c r="G150" s="70">
        <f t="shared" si="10"/>
        <v>3088.6000000000004</v>
      </c>
      <c r="H150" s="47"/>
    </row>
    <row r="151" spans="2:8" ht="20.399999999999999">
      <c r="B151" s="93">
        <v>100531</v>
      </c>
      <c r="C151" s="91" t="s">
        <v>172</v>
      </c>
      <c r="D151" s="92" t="s">
        <v>13</v>
      </c>
      <c r="E151" s="69">
        <v>27</v>
      </c>
      <c r="F151" s="54">
        <v>84.55</v>
      </c>
      <c r="G151" s="70">
        <f t="shared" si="10"/>
        <v>2282.85</v>
      </c>
      <c r="H151" s="47"/>
    </row>
    <row r="152" spans="2:8">
      <c r="B152" s="73">
        <v>100214</v>
      </c>
      <c r="C152" s="91" t="s">
        <v>173</v>
      </c>
      <c r="D152" s="92" t="s">
        <v>13</v>
      </c>
      <c r="E152" s="69">
        <v>2</v>
      </c>
      <c r="F152" s="54">
        <v>2759.13</v>
      </c>
      <c r="G152" s="70">
        <f t="shared" si="10"/>
        <v>5518.26</v>
      </c>
      <c r="H152" s="47"/>
    </row>
    <row r="153" spans="2:8">
      <c r="B153" s="93">
        <v>100291</v>
      </c>
      <c r="C153" s="91" t="s">
        <v>174</v>
      </c>
      <c r="D153" s="92" t="s">
        <v>13</v>
      </c>
      <c r="E153" s="69">
        <v>1</v>
      </c>
      <c r="F153" s="54">
        <v>69.89</v>
      </c>
      <c r="G153" s="70">
        <f t="shared" si="10"/>
        <v>69.89</v>
      </c>
      <c r="H153" s="47"/>
    </row>
    <row r="154" spans="2:8">
      <c r="B154" s="73">
        <v>51651</v>
      </c>
      <c r="C154" s="91" t="s">
        <v>175</v>
      </c>
      <c r="D154" s="92" t="s">
        <v>13</v>
      </c>
      <c r="E154" s="69">
        <v>1</v>
      </c>
      <c r="F154" s="54">
        <v>5.8</v>
      </c>
      <c r="G154" s="70">
        <f t="shared" si="10"/>
        <v>5.8</v>
      </c>
      <c r="H154" s="47"/>
    </row>
    <row r="155" spans="2:8">
      <c r="B155" s="93">
        <v>100502</v>
      </c>
      <c r="C155" s="91" t="s">
        <v>176</v>
      </c>
      <c r="D155" s="92" t="s">
        <v>13</v>
      </c>
      <c r="E155" s="69">
        <v>2</v>
      </c>
      <c r="F155" s="54">
        <v>54.09</v>
      </c>
      <c r="G155" s="70">
        <f t="shared" si="10"/>
        <v>108.18</v>
      </c>
      <c r="H155" s="47"/>
    </row>
    <row r="156" spans="2:8">
      <c r="B156" s="73">
        <v>101010</v>
      </c>
      <c r="C156" s="91" t="s">
        <v>177</v>
      </c>
      <c r="D156" s="92" t="s">
        <v>13</v>
      </c>
      <c r="E156" s="69">
        <v>15</v>
      </c>
      <c r="F156" s="54">
        <v>93.7</v>
      </c>
      <c r="G156" s="70">
        <f t="shared" si="10"/>
        <v>1405.5</v>
      </c>
      <c r="H156" s="47"/>
    </row>
    <row r="157" spans="2:8">
      <c r="B157" s="93">
        <v>89957</v>
      </c>
      <c r="C157" s="91" t="s">
        <v>178</v>
      </c>
      <c r="D157" s="92" t="s">
        <v>94</v>
      </c>
      <c r="E157" s="69">
        <v>51</v>
      </c>
      <c r="F157" s="54">
        <v>127.87</v>
      </c>
      <c r="G157" s="70">
        <f t="shared" si="10"/>
        <v>6521.37</v>
      </c>
      <c r="H157" s="47"/>
    </row>
    <row r="158" spans="2:8">
      <c r="B158" s="93" t="s">
        <v>179</v>
      </c>
      <c r="C158" s="91" t="s">
        <v>180</v>
      </c>
      <c r="D158" s="92" t="s">
        <v>94</v>
      </c>
      <c r="E158" s="69">
        <v>10</v>
      </c>
      <c r="F158" s="54">
        <v>196.75</v>
      </c>
      <c r="G158" s="70">
        <f t="shared" si="10"/>
        <v>1967.5</v>
      </c>
      <c r="H158" s="47"/>
    </row>
    <row r="159" spans="2:8">
      <c r="B159" s="73">
        <v>48101</v>
      </c>
      <c r="C159" s="91" t="s">
        <v>181</v>
      </c>
      <c r="D159" s="92" t="s">
        <v>22</v>
      </c>
      <c r="E159" s="69">
        <v>51</v>
      </c>
      <c r="F159" s="54">
        <v>129.62</v>
      </c>
      <c r="G159" s="70">
        <f t="shared" si="10"/>
        <v>6610.62</v>
      </c>
      <c r="H159" s="47"/>
    </row>
    <row r="160" spans="2:8">
      <c r="B160" s="93" t="s">
        <v>182</v>
      </c>
      <c r="C160" s="91" t="s">
        <v>183</v>
      </c>
      <c r="D160" s="92" t="s">
        <v>94</v>
      </c>
      <c r="E160" s="69">
        <v>10</v>
      </c>
      <c r="F160" s="54">
        <v>256.24</v>
      </c>
      <c r="G160" s="70">
        <f t="shared" si="10"/>
        <v>2562.4</v>
      </c>
      <c r="H160" s="47"/>
    </row>
    <row r="161" spans="2:8" ht="22.5" customHeight="1">
      <c r="B161" s="95" t="s">
        <v>184</v>
      </c>
      <c r="C161" s="91" t="s">
        <v>185</v>
      </c>
      <c r="D161" s="92" t="s">
        <v>186</v>
      </c>
      <c r="E161" s="69">
        <v>6.63</v>
      </c>
      <c r="F161" s="54">
        <v>47.96</v>
      </c>
      <c r="G161" s="70">
        <f t="shared" si="10"/>
        <v>317.97480000000002</v>
      </c>
      <c r="H161" s="47"/>
    </row>
    <row r="162" spans="2:8" ht="22.5" customHeight="1">
      <c r="B162" s="95" t="s">
        <v>187</v>
      </c>
      <c r="C162" s="91" t="s">
        <v>188</v>
      </c>
      <c r="D162" s="92" t="s">
        <v>186</v>
      </c>
      <c r="E162" s="69">
        <v>0.83</v>
      </c>
      <c r="F162" s="54">
        <v>355.91</v>
      </c>
      <c r="G162" s="70">
        <f t="shared" si="10"/>
        <v>295.40530000000001</v>
      </c>
      <c r="H162" s="47"/>
    </row>
    <row r="163" spans="2:8" ht="22.5" customHeight="1">
      <c r="B163" s="95" t="s">
        <v>189</v>
      </c>
      <c r="C163" s="91" t="s">
        <v>190</v>
      </c>
      <c r="D163" s="92" t="s">
        <v>69</v>
      </c>
      <c r="E163" s="69">
        <v>8.2799999999999994</v>
      </c>
      <c r="F163" s="54">
        <v>297.10000000000002</v>
      </c>
      <c r="G163" s="70">
        <f t="shared" si="10"/>
        <v>2459.9879999999998</v>
      </c>
      <c r="H163" s="47"/>
    </row>
    <row r="164" spans="2:8" ht="22.5" customHeight="1">
      <c r="B164" s="95" t="s">
        <v>191</v>
      </c>
      <c r="C164" s="91" t="s">
        <v>192</v>
      </c>
      <c r="D164" s="92" t="s">
        <v>69</v>
      </c>
      <c r="E164" s="69">
        <v>0.83</v>
      </c>
      <c r="F164" s="54">
        <v>180.67</v>
      </c>
      <c r="G164" s="70">
        <f t="shared" si="10"/>
        <v>149.95609999999999</v>
      </c>
      <c r="H164" s="47"/>
    </row>
    <row r="165" spans="2:8" ht="30.6">
      <c r="B165" s="93">
        <v>100932</v>
      </c>
      <c r="C165" s="91" t="s">
        <v>193</v>
      </c>
      <c r="D165" s="92" t="s">
        <v>22</v>
      </c>
      <c r="E165" s="69">
        <v>38</v>
      </c>
      <c r="F165" s="54">
        <v>47.47</v>
      </c>
      <c r="G165" s="70">
        <f t="shared" si="10"/>
        <v>1803.86</v>
      </c>
      <c r="H165" s="47"/>
    </row>
    <row r="166" spans="2:8" ht="30.6">
      <c r="B166" s="93">
        <v>100933</v>
      </c>
      <c r="C166" s="91" t="s">
        <v>194</v>
      </c>
      <c r="D166" s="92" t="s">
        <v>22</v>
      </c>
      <c r="E166" s="69">
        <v>240</v>
      </c>
      <c r="F166" s="54">
        <v>55.82</v>
      </c>
      <c r="G166" s="70">
        <f t="shared" si="10"/>
        <v>13396.8</v>
      </c>
      <c r="H166" s="47"/>
    </row>
    <row r="167" spans="2:8">
      <c r="B167" s="210" t="s">
        <v>195</v>
      </c>
      <c r="C167" s="210"/>
      <c r="D167" s="210"/>
      <c r="E167" s="210"/>
      <c r="F167" s="210"/>
      <c r="G167" s="100">
        <f>SUM(G115:G166)</f>
        <v>106790.98719999997</v>
      </c>
      <c r="H167" s="47"/>
    </row>
    <row r="168" spans="2:8" ht="5.0999999999999996" customHeight="1">
      <c r="B168" s="37"/>
      <c r="C168" s="36"/>
      <c r="D168" s="33"/>
      <c r="E168" s="34"/>
      <c r="F168" s="40"/>
      <c r="G168" s="41"/>
      <c r="H168" s="47"/>
    </row>
    <row r="169" spans="2:8">
      <c r="B169" s="97">
        <v>7</v>
      </c>
      <c r="C169" s="209" t="s">
        <v>196</v>
      </c>
      <c r="D169" s="209"/>
      <c r="E169" s="209"/>
      <c r="F169" s="209"/>
      <c r="G169" s="209"/>
      <c r="H169" s="47"/>
    </row>
    <row r="170" spans="2:8">
      <c r="B170" s="73">
        <v>100626</v>
      </c>
      <c r="C170" s="91" t="s">
        <v>197</v>
      </c>
      <c r="D170" s="92" t="s">
        <v>22</v>
      </c>
      <c r="E170" s="69">
        <v>60</v>
      </c>
      <c r="F170" s="96">
        <v>52.56</v>
      </c>
      <c r="G170" s="70">
        <f t="shared" ref="G170:G173" si="11">F170*E170</f>
        <v>3153.6000000000004</v>
      </c>
      <c r="H170" s="47"/>
    </row>
    <row r="171" spans="2:8">
      <c r="B171" s="93">
        <v>95248</v>
      </c>
      <c r="C171" s="91" t="s">
        <v>198</v>
      </c>
      <c r="D171" s="92" t="s">
        <v>13</v>
      </c>
      <c r="E171" s="69">
        <v>2</v>
      </c>
      <c r="F171" s="96">
        <v>63.51</v>
      </c>
      <c r="G171" s="70">
        <f t="shared" si="11"/>
        <v>127.02</v>
      </c>
      <c r="H171" s="47"/>
    </row>
    <row r="172" spans="2:8">
      <c r="B172" s="73">
        <v>171074</v>
      </c>
      <c r="C172" s="91" t="s">
        <v>199</v>
      </c>
      <c r="D172" s="92" t="s">
        <v>13</v>
      </c>
      <c r="E172" s="69">
        <v>18</v>
      </c>
      <c r="F172" s="96">
        <v>60.16</v>
      </c>
      <c r="G172" s="70">
        <f t="shared" si="11"/>
        <v>1082.8799999999999</v>
      </c>
      <c r="H172" s="47"/>
    </row>
    <row r="173" spans="2:8">
      <c r="B173" s="93">
        <v>123</v>
      </c>
      <c r="C173" s="91" t="s">
        <v>200</v>
      </c>
      <c r="D173" s="92" t="s">
        <v>13</v>
      </c>
      <c r="E173" s="69">
        <v>2</v>
      </c>
      <c r="F173" s="96">
        <v>336</v>
      </c>
      <c r="G173" s="70">
        <f t="shared" si="11"/>
        <v>672</v>
      </c>
      <c r="H173" s="47"/>
    </row>
    <row r="174" spans="2:8">
      <c r="B174" s="210" t="s">
        <v>201</v>
      </c>
      <c r="C174" s="210"/>
      <c r="D174" s="210"/>
      <c r="E174" s="210"/>
      <c r="F174" s="210"/>
      <c r="G174" s="100">
        <f>SUM(G170:G173)</f>
        <v>5035.5</v>
      </c>
      <c r="H174" s="47"/>
    </row>
    <row r="175" spans="2:8" ht="5.0999999999999996" customHeight="1">
      <c r="B175" s="37"/>
      <c r="C175" s="32"/>
      <c r="D175" s="33"/>
      <c r="E175" s="34"/>
      <c r="F175" s="43"/>
      <c r="G175" s="41"/>
      <c r="H175" s="47"/>
    </row>
    <row r="176" spans="2:8">
      <c r="B176" s="97">
        <v>8</v>
      </c>
      <c r="C176" s="209" t="s">
        <v>202</v>
      </c>
      <c r="D176" s="209"/>
      <c r="E176" s="209"/>
      <c r="F176" s="209"/>
      <c r="G176" s="209"/>
      <c r="H176" s="47"/>
    </row>
    <row r="177" spans="2:8" ht="40.799999999999997">
      <c r="B177" s="93">
        <v>243</v>
      </c>
      <c r="C177" s="91" t="s">
        <v>203</v>
      </c>
      <c r="D177" s="92" t="s">
        <v>13</v>
      </c>
      <c r="E177" s="69">
        <v>1</v>
      </c>
      <c r="F177" s="96">
        <v>1118.83</v>
      </c>
      <c r="G177" s="70">
        <f>F177*E177</f>
        <v>1118.83</v>
      </c>
      <c r="H177" s="47"/>
    </row>
    <row r="178" spans="2:8" ht="30.6">
      <c r="B178" s="93">
        <v>240</v>
      </c>
      <c r="C178" s="91" t="s">
        <v>204</v>
      </c>
      <c r="D178" s="92" t="s">
        <v>13</v>
      </c>
      <c r="E178" s="69">
        <v>6</v>
      </c>
      <c r="F178" s="96">
        <v>1118.83</v>
      </c>
      <c r="G178" s="70">
        <f t="shared" ref="G178:G182" si="12">F178*E178</f>
        <v>6712.98</v>
      </c>
      <c r="H178" s="47"/>
    </row>
    <row r="179" spans="2:8" ht="30.6">
      <c r="B179" s="93">
        <v>241</v>
      </c>
      <c r="C179" s="91" t="s">
        <v>205</v>
      </c>
      <c r="D179" s="92" t="s">
        <v>13</v>
      </c>
      <c r="E179" s="69">
        <v>8</v>
      </c>
      <c r="F179" s="96">
        <v>1118.83</v>
      </c>
      <c r="G179" s="70">
        <f t="shared" si="12"/>
        <v>8950.64</v>
      </c>
      <c r="H179" s="47"/>
    </row>
    <row r="180" spans="2:8" ht="40.799999999999997">
      <c r="B180" s="93">
        <v>242</v>
      </c>
      <c r="C180" s="91" t="s">
        <v>206</v>
      </c>
      <c r="D180" s="92" t="s">
        <v>13</v>
      </c>
      <c r="E180" s="69">
        <v>1</v>
      </c>
      <c r="F180" s="96">
        <v>1118.83</v>
      </c>
      <c r="G180" s="70">
        <f t="shared" si="12"/>
        <v>1118.83</v>
      </c>
      <c r="H180" s="47"/>
    </row>
    <row r="181" spans="2:8" ht="30.6">
      <c r="B181" s="73">
        <v>244</v>
      </c>
      <c r="C181" s="91" t="s">
        <v>207</v>
      </c>
      <c r="D181" s="92" t="s">
        <v>13</v>
      </c>
      <c r="E181" s="69">
        <v>33</v>
      </c>
      <c r="F181" s="96">
        <v>27.73</v>
      </c>
      <c r="G181" s="70">
        <f t="shared" si="12"/>
        <v>915.09</v>
      </c>
      <c r="H181" s="47"/>
    </row>
    <row r="182" spans="2:8" ht="30.6">
      <c r="B182" s="73">
        <v>245</v>
      </c>
      <c r="C182" s="91" t="s">
        <v>208</v>
      </c>
      <c r="D182" s="92" t="s">
        <v>13</v>
      </c>
      <c r="E182" s="69">
        <v>5</v>
      </c>
      <c r="F182" s="96">
        <v>27.73</v>
      </c>
      <c r="G182" s="70">
        <f t="shared" si="12"/>
        <v>138.65</v>
      </c>
      <c r="H182" s="47"/>
    </row>
    <row r="183" spans="2:8">
      <c r="B183" s="210" t="s">
        <v>209</v>
      </c>
      <c r="C183" s="210"/>
      <c r="D183" s="210"/>
      <c r="E183" s="210"/>
      <c r="F183" s="210"/>
      <c r="G183" s="100">
        <f>SUM(G177:G182)</f>
        <v>18955.02</v>
      </c>
      <c r="H183" s="47"/>
    </row>
    <row r="184" spans="2:8" ht="5.0999999999999996" customHeight="1">
      <c r="B184" s="42"/>
      <c r="C184" s="36"/>
      <c r="D184" s="33"/>
      <c r="E184" s="34"/>
      <c r="F184" s="43"/>
      <c r="G184" s="41"/>
      <c r="H184" s="47"/>
    </row>
    <row r="185" spans="2:8">
      <c r="B185" s="107">
        <v>9</v>
      </c>
      <c r="C185" s="209" t="s">
        <v>210</v>
      </c>
      <c r="D185" s="209"/>
      <c r="E185" s="209"/>
      <c r="F185" s="209"/>
      <c r="G185" s="209"/>
      <c r="H185" s="47"/>
    </row>
    <row r="186" spans="2:8">
      <c r="B186" s="73">
        <v>181212</v>
      </c>
      <c r="C186" s="91" t="s">
        <v>211</v>
      </c>
      <c r="D186" s="92" t="s">
        <v>22</v>
      </c>
      <c r="E186" s="69">
        <v>2</v>
      </c>
      <c r="F186" s="96">
        <v>345.67</v>
      </c>
      <c r="G186" s="70">
        <f t="shared" ref="G186:G188" si="13">F186*E186</f>
        <v>691.34</v>
      </c>
      <c r="H186" s="47"/>
    </row>
    <row r="187" spans="2:8" ht="20.399999999999999">
      <c r="B187" s="73">
        <v>181205</v>
      </c>
      <c r="C187" s="91" t="s">
        <v>212</v>
      </c>
      <c r="D187" s="92" t="s">
        <v>22</v>
      </c>
      <c r="E187" s="69">
        <v>1.5</v>
      </c>
      <c r="F187" s="96">
        <v>306.75</v>
      </c>
      <c r="G187" s="70">
        <f t="shared" si="13"/>
        <v>460.125</v>
      </c>
      <c r="H187" s="47"/>
    </row>
    <row r="188" spans="2:8" ht="30.6">
      <c r="B188" s="73" t="s">
        <v>213</v>
      </c>
      <c r="C188" s="91" t="s">
        <v>214</v>
      </c>
      <c r="D188" s="92" t="s">
        <v>22</v>
      </c>
      <c r="E188" s="69">
        <v>96.58</v>
      </c>
      <c r="F188" s="96">
        <f>H188/1.23</f>
        <v>698.78861788617883</v>
      </c>
      <c r="G188" s="70">
        <f t="shared" si="13"/>
        <v>67489.004715447154</v>
      </c>
      <c r="H188" s="21">
        <v>859.51</v>
      </c>
    </row>
    <row r="189" spans="2:8">
      <c r="B189" s="73">
        <v>170401</v>
      </c>
      <c r="C189" s="91" t="s">
        <v>215</v>
      </c>
      <c r="D189" s="92" t="s">
        <v>10</v>
      </c>
      <c r="E189" s="69">
        <v>635.77</v>
      </c>
      <c r="F189" s="96">
        <v>10.66</v>
      </c>
      <c r="G189" s="70">
        <f t="shared" ref="G189:G196" si="14">F189*E189</f>
        <v>6777.3081999999995</v>
      </c>
      <c r="H189" s="21"/>
    </row>
    <row r="190" spans="2:8" ht="20.399999999999999">
      <c r="B190" s="73">
        <v>10210</v>
      </c>
      <c r="C190" s="91" t="s">
        <v>216</v>
      </c>
      <c r="D190" s="92" t="s">
        <v>11</v>
      </c>
      <c r="E190" s="69">
        <v>81.38</v>
      </c>
      <c r="F190" s="96">
        <v>9.67</v>
      </c>
      <c r="G190" s="70">
        <f t="shared" si="14"/>
        <v>786.94459999999992</v>
      </c>
      <c r="H190" s="21"/>
    </row>
    <row r="191" spans="2:8" ht="20.399999999999999">
      <c r="B191" s="73">
        <v>10310</v>
      </c>
      <c r="C191" s="91" t="s">
        <v>217</v>
      </c>
      <c r="D191" s="92" t="s">
        <v>218</v>
      </c>
      <c r="E191" s="69">
        <v>81.38</v>
      </c>
      <c r="F191" s="96">
        <v>1.71</v>
      </c>
      <c r="G191" s="70">
        <f t="shared" si="14"/>
        <v>139.15979999999999</v>
      </c>
      <c r="H191" s="21"/>
    </row>
    <row r="192" spans="2:8" ht="20.399999999999999">
      <c r="B192" s="73" t="s">
        <v>294</v>
      </c>
      <c r="C192" s="91" t="s">
        <v>293</v>
      </c>
      <c r="D192" s="92" t="s">
        <v>220</v>
      </c>
      <c r="E192" s="69">
        <v>12</v>
      </c>
      <c r="F192" s="96">
        <f>H192/1.23</f>
        <v>534.06504065040644</v>
      </c>
      <c r="G192" s="70">
        <f t="shared" si="14"/>
        <v>6408.7804878048773</v>
      </c>
      <c r="H192" s="21">
        <v>656.9</v>
      </c>
    </row>
    <row r="193" spans="2:9" ht="20.399999999999999">
      <c r="B193" s="73" t="s">
        <v>221</v>
      </c>
      <c r="C193" s="91" t="s">
        <v>222</v>
      </c>
      <c r="D193" s="92" t="s">
        <v>69</v>
      </c>
      <c r="E193" s="69">
        <v>6</v>
      </c>
      <c r="F193" s="96">
        <f>H193/1.23</f>
        <v>697.72357723577238</v>
      </c>
      <c r="G193" s="70">
        <f t="shared" si="14"/>
        <v>4186.3414634146338</v>
      </c>
      <c r="H193" s="21">
        <v>858.2</v>
      </c>
    </row>
    <row r="194" spans="2:9" ht="20.399999999999999">
      <c r="B194" s="73" t="s">
        <v>223</v>
      </c>
      <c r="C194" s="91" t="s">
        <v>224</v>
      </c>
      <c r="D194" s="92" t="s">
        <v>69</v>
      </c>
      <c r="E194" s="69">
        <v>10.08</v>
      </c>
      <c r="F194" s="96">
        <f>H194/1.23</f>
        <v>3477.6991869918697</v>
      </c>
      <c r="G194" s="70">
        <f t="shared" si="14"/>
        <v>35055.207804878046</v>
      </c>
      <c r="H194" s="79">
        <v>4277.57</v>
      </c>
    </row>
    <row r="195" spans="2:9" ht="20.399999999999999">
      <c r="B195" s="73">
        <v>35318</v>
      </c>
      <c r="C195" s="91" t="s">
        <v>295</v>
      </c>
      <c r="D195" s="92" t="s">
        <v>13</v>
      </c>
      <c r="E195" s="69">
        <v>2</v>
      </c>
      <c r="F195" s="96">
        <v>4612.8900000000003</v>
      </c>
      <c r="G195" s="70">
        <f t="shared" si="14"/>
        <v>9225.7800000000007</v>
      </c>
      <c r="H195" s="47"/>
    </row>
    <row r="196" spans="2:9">
      <c r="B196" s="73">
        <v>35318</v>
      </c>
      <c r="C196" s="91" t="s">
        <v>225</v>
      </c>
      <c r="D196" s="92" t="s">
        <v>13</v>
      </c>
      <c r="E196" s="69">
        <v>2</v>
      </c>
      <c r="F196" s="96">
        <v>4612.8900000000003</v>
      </c>
      <c r="G196" s="70">
        <f t="shared" si="14"/>
        <v>9225.7800000000007</v>
      </c>
      <c r="H196" s="47"/>
    </row>
    <row r="197" spans="2:9">
      <c r="B197" s="210" t="s">
        <v>226</v>
      </c>
      <c r="C197" s="210"/>
      <c r="D197" s="210"/>
      <c r="E197" s="210"/>
      <c r="F197" s="210"/>
      <c r="G197" s="100">
        <f>SUM(G186:G196)</f>
        <v>140445.77207154469</v>
      </c>
    </row>
    <row r="198" spans="2:9" ht="12" customHeight="1">
      <c r="B198" s="211"/>
      <c r="C198" s="211"/>
      <c r="D198" s="211"/>
      <c r="E198" s="211"/>
      <c r="F198" s="211"/>
      <c r="G198" s="211"/>
    </row>
    <row r="199" spans="2:9" ht="12.75" customHeight="1">
      <c r="B199" s="199" t="s">
        <v>227</v>
      </c>
      <c r="C199" s="200"/>
      <c r="D199" s="200"/>
      <c r="E199" s="200"/>
      <c r="F199" s="201"/>
      <c r="G199" s="100">
        <f>G197+G183+G174+G167+G112+G73+G54+G24+G14</f>
        <v>1054651.473520325</v>
      </c>
    </row>
    <row r="200" spans="2:9" ht="12.75" customHeight="1">
      <c r="B200" s="202" t="s">
        <v>228</v>
      </c>
      <c r="C200" s="203"/>
      <c r="D200" s="203"/>
      <c r="E200" s="203"/>
      <c r="F200" s="204"/>
      <c r="G200" s="108">
        <f>G199*25%</f>
        <v>263662.86838008126</v>
      </c>
    </row>
    <row r="201" spans="2:9" ht="12.75" customHeight="1">
      <c r="B201" s="205" t="s">
        <v>229</v>
      </c>
      <c r="C201" s="206"/>
      <c r="D201" s="206"/>
      <c r="E201" s="206"/>
      <c r="F201" s="207"/>
      <c r="G201" s="38">
        <f>G199+G200</f>
        <v>1318314.3419004064</v>
      </c>
      <c r="I201" s="44"/>
    </row>
    <row r="202" spans="2:9">
      <c r="B202" s="208" t="s">
        <v>274</v>
      </c>
      <c r="C202" s="208"/>
      <c r="D202" s="208"/>
      <c r="E202" s="208"/>
      <c r="F202" s="208"/>
      <c r="G202" s="208"/>
    </row>
    <row r="203" spans="2:9" ht="20.399999999999999">
      <c r="B203" s="109">
        <v>87527</v>
      </c>
      <c r="C203" s="110" t="s">
        <v>49</v>
      </c>
      <c r="D203" s="111" t="s">
        <v>10</v>
      </c>
      <c r="E203" s="112">
        <v>2587.27</v>
      </c>
      <c r="F203" s="113">
        <v>30.45</v>
      </c>
      <c r="G203" s="114">
        <f t="shared" ref="G203" si="15">F203*E203</f>
        <v>78782.371499999994</v>
      </c>
    </row>
    <row r="211" spans="3:3">
      <c r="C211" s="46" t="s">
        <v>41</v>
      </c>
    </row>
  </sheetData>
  <mergeCells count="29">
    <mergeCell ref="B14:F14"/>
    <mergeCell ref="C17:G17"/>
    <mergeCell ref="B24:F24"/>
    <mergeCell ref="C26:G26"/>
    <mergeCell ref="B54:F54"/>
    <mergeCell ref="C56:G56"/>
    <mergeCell ref="B73:F73"/>
    <mergeCell ref="C75:G75"/>
    <mergeCell ref="B112:F112"/>
    <mergeCell ref="C114:G114"/>
    <mergeCell ref="B167:F167"/>
    <mergeCell ref="C169:G169"/>
    <mergeCell ref="B174:F174"/>
    <mergeCell ref="B199:F199"/>
    <mergeCell ref="B200:F200"/>
    <mergeCell ref="B201:F201"/>
    <mergeCell ref="B202:G202"/>
    <mergeCell ref="C176:G176"/>
    <mergeCell ref="B183:F183"/>
    <mergeCell ref="C185:G185"/>
    <mergeCell ref="B197:F197"/>
    <mergeCell ref="B198:G198"/>
    <mergeCell ref="D3:D4"/>
    <mergeCell ref="E3:E4"/>
    <mergeCell ref="F3:F4"/>
    <mergeCell ref="G1:G2"/>
    <mergeCell ref="G3:G4"/>
    <mergeCell ref="B1:F1"/>
    <mergeCell ref="B2:F2"/>
  </mergeCells>
  <pageMargins left="0.27500000000000002" right="0.196527777777778" top="0.59027777777777801" bottom="0.59027777777777801" header="0.196527777777778" footer="0.31388888888888899"/>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202"/>
  <sheetViews>
    <sheetView showGridLines="0" tabSelected="1" topLeftCell="A6" zoomScaleNormal="100" workbookViewId="0">
      <selection activeCell="B196" sqref="B196:D196"/>
    </sheetView>
  </sheetViews>
  <sheetFormatPr defaultColWidth="9.109375" defaultRowHeight="13.2"/>
  <cols>
    <col min="1" max="1" width="31.6640625" style="10" customWidth="1"/>
    <col min="2" max="3" width="10.6640625" style="9" customWidth="1"/>
    <col min="4" max="4" width="53.6640625" style="10" customWidth="1"/>
    <col min="5" max="8" width="10.6640625" style="9" customWidth="1"/>
    <col min="9" max="16384" width="9.109375" style="10"/>
  </cols>
  <sheetData>
    <row r="1" spans="2:10">
      <c r="J1" s="10" t="s">
        <v>230</v>
      </c>
    </row>
    <row r="3" spans="2:10" ht="15">
      <c r="B3" s="226" t="s">
        <v>231</v>
      </c>
      <c r="C3" s="226"/>
      <c r="D3" s="226"/>
      <c r="E3" s="226"/>
      <c r="F3" s="226"/>
      <c r="G3" s="226"/>
      <c r="H3" s="226"/>
    </row>
    <row r="4" spans="2:10" ht="13.8">
      <c r="B4" s="227" t="s">
        <v>232</v>
      </c>
      <c r="C4" s="227"/>
      <c r="D4" s="227"/>
      <c r="E4" s="227"/>
      <c r="F4" s="227"/>
      <c r="G4" s="227"/>
      <c r="H4" s="227"/>
    </row>
    <row r="5" spans="2:10" ht="15">
      <c r="B5" s="226"/>
      <c r="C5" s="226"/>
      <c r="D5" s="226"/>
      <c r="E5" s="226"/>
      <c r="F5" s="226"/>
      <c r="G5" s="226"/>
      <c r="H5" s="226"/>
    </row>
    <row r="6" spans="2:10" ht="13.8">
      <c r="B6" s="227" t="s">
        <v>233</v>
      </c>
      <c r="C6" s="227"/>
      <c r="D6" s="227"/>
      <c r="E6" s="227"/>
      <c r="F6" s="227"/>
      <c r="G6" s="227"/>
      <c r="H6" s="227"/>
    </row>
    <row r="7" spans="2:10" ht="20.100000000000001" customHeight="1">
      <c r="B7" s="228" t="s">
        <v>298</v>
      </c>
      <c r="C7" s="228"/>
      <c r="D7" s="228"/>
      <c r="E7" s="228"/>
      <c r="F7" s="228"/>
      <c r="G7" s="228"/>
      <c r="H7" s="228"/>
    </row>
    <row r="8" spans="2:10" s="8" customFormat="1" ht="12" customHeight="1">
      <c r="B8" s="115" t="s">
        <v>234</v>
      </c>
      <c r="C8" s="116" t="s">
        <v>235</v>
      </c>
      <c r="D8" s="117" t="s">
        <v>236</v>
      </c>
      <c r="E8" s="118" t="s">
        <v>237</v>
      </c>
      <c r="F8" s="116" t="s">
        <v>238</v>
      </c>
      <c r="G8" s="116" t="s">
        <v>239</v>
      </c>
      <c r="H8" s="119" t="s">
        <v>240</v>
      </c>
    </row>
    <row r="9" spans="2:10" s="8" customFormat="1" ht="12" customHeight="1">
      <c r="B9" s="169"/>
      <c r="C9" s="170">
        <v>1</v>
      </c>
      <c r="D9" s="171" t="str">
        <f>'Table 1'!C5</f>
        <v>SERVIÇOS PRELIMINARES</v>
      </c>
      <c r="E9" s="172"/>
      <c r="F9" s="170"/>
      <c r="G9" s="170"/>
      <c r="H9" s="173"/>
    </row>
    <row r="10" spans="2:10" s="8" customFormat="1" ht="12" customHeight="1">
      <c r="B10" s="120" t="s">
        <v>241</v>
      </c>
      <c r="C10" s="121" t="str">
        <f>'Table 1'!B6</f>
        <v>16.06.078</v>
      </c>
      <c r="D10" s="122" t="str">
        <f>'Table 1'!C6</f>
        <v>1-FORNECIMENTO E INSTALAÇAO DE PLACA DE IDENTIFICAÇAO DE OBRA INCLUSO SUPORTE
ESTRUTURA DE MADEIRA. 3x4=12m2</v>
      </c>
      <c r="E10" s="123" t="str">
        <f>'Table 1'!D6</f>
        <v>m²</v>
      </c>
      <c r="F10" s="124">
        <v>12</v>
      </c>
      <c r="G10" s="124"/>
      <c r="H10" s="125"/>
    </row>
    <row r="11" spans="2:10" s="8" customFormat="1" ht="12" customHeight="1">
      <c r="B11" s="120" t="s">
        <v>241</v>
      </c>
      <c r="C11" s="121" t="str">
        <f>'Table 1'!B7</f>
        <v>16.30.010</v>
      </c>
      <c r="D11" s="122" t="str">
        <f>'Table 1'!C7</f>
        <v>2-TAPUME H=225CM APOIADO NO TERRENO E PINTURA LATEX FACE EXTERNA COM LOGOTIPO</v>
      </c>
      <c r="E11" s="123" t="str">
        <f>'Table 1'!D7</f>
        <v>m²</v>
      </c>
      <c r="F11" s="124">
        <f>'Table 1'!E7</f>
        <v>106.7</v>
      </c>
      <c r="G11" s="124"/>
      <c r="H11" s="125"/>
    </row>
    <row r="12" spans="2:10" s="8" customFormat="1" ht="12" customHeight="1">
      <c r="B12" s="120" t="s">
        <v>241</v>
      </c>
      <c r="C12" s="121">
        <f>'Table 1'!B8</f>
        <v>98525</v>
      </c>
      <c r="D12" s="122" t="str">
        <f>'Table 1'!C8</f>
        <v>3-Limpeza mecânica de terreno, inclusive retirada de árvores até 0,20 m</v>
      </c>
      <c r="E12" s="123" t="str">
        <f>'Table 1'!D8</f>
        <v>m³</v>
      </c>
      <c r="F12" s="124">
        <f>'Table 1'!E8</f>
        <v>1527.75</v>
      </c>
      <c r="G12" s="124"/>
      <c r="H12" s="125"/>
    </row>
    <row r="13" spans="2:10" s="8" customFormat="1" ht="12" customHeight="1">
      <c r="B13" s="120" t="s">
        <v>242</v>
      </c>
      <c r="C13" s="121">
        <f>'Table 1'!B9</f>
        <v>90153</v>
      </c>
      <c r="D13" s="122" t="str">
        <f>'Table 1'!C9</f>
        <v>4-ENTRADA AÉREA DE ENERGIA E TELEFONE - 13 À 16KVA</v>
      </c>
      <c r="E13" s="123" t="str">
        <f>'Table 1'!D9</f>
        <v>un</v>
      </c>
      <c r="F13" s="124">
        <f>'Table 1'!E9</f>
        <v>1</v>
      </c>
      <c r="G13" s="124"/>
      <c r="H13" s="125"/>
    </row>
    <row r="14" spans="2:10" s="8" customFormat="1" ht="12" customHeight="1">
      <c r="B14" s="120" t="s">
        <v>241</v>
      </c>
      <c r="C14" s="121">
        <f>'Table 1'!B10</f>
        <v>93350</v>
      </c>
      <c r="D14" s="122" t="str">
        <f>'Table 1'!C10</f>
        <v>5-LIGACOES PREDIAIS DE ESGOTO</v>
      </c>
      <c r="E14" s="123" t="s">
        <v>13</v>
      </c>
      <c r="F14" s="124">
        <v>1</v>
      </c>
      <c r="G14" s="124"/>
      <c r="H14" s="125"/>
    </row>
    <row r="15" spans="2:10" s="8" customFormat="1" ht="12" customHeight="1">
      <c r="B15" s="120" t="s">
        <v>241</v>
      </c>
      <c r="C15" s="121">
        <f>'Table 1'!B11</f>
        <v>100261</v>
      </c>
      <c r="D15" s="122" t="str">
        <f>'Table 1'!C11</f>
        <v>6-TUBO DE PVC RÍGIDO, SOLDÁVEL (LINHA ÁGUA) - 25MM (3/4") 12x6 =72m</v>
      </c>
      <c r="E15" s="123" t="str">
        <f>'Table 1'!D11</f>
        <v>un</v>
      </c>
      <c r="F15" s="124">
        <v>72</v>
      </c>
      <c r="G15" s="124"/>
      <c r="H15" s="125"/>
    </row>
    <row r="16" spans="2:10" s="8" customFormat="1" ht="12" customHeight="1">
      <c r="B16" s="120" t="s">
        <v>241</v>
      </c>
      <c r="C16" s="121">
        <f>'Table 1'!B12</f>
        <v>97013</v>
      </c>
      <c r="D16" s="122" t="str">
        <f>'Table 1'!C12</f>
        <v>7-FECHAMENTO DE CONSTRUÇÃO TEMPORÁRIA EM CHAPA DE MADEIRA COMPENSADA E=10MM - antigo 92235 -m2</v>
      </c>
      <c r="E16" s="123" t="str">
        <f>'Table 1'!D12</f>
        <v>m</v>
      </c>
      <c r="F16" s="124">
        <v>10</v>
      </c>
      <c r="G16" s="124"/>
      <c r="H16" s="125"/>
    </row>
    <row r="17" spans="2:8" s="8" customFormat="1" ht="12" customHeight="1">
      <c r="B17" s="120" t="s">
        <v>241</v>
      </c>
      <c r="C17" s="121">
        <f>'Table 1'!B13</f>
        <v>93207</v>
      </c>
      <c r="D17" s="122" t="str">
        <f>'Table 1'!C13</f>
        <v>8-EXECUÇÃO DE ESCRITÓRIO EM CANTEIRO DE OBRA EM CHAPA DE MADEIRA COMPENSADA NÃO INCLUSO MOBILIÁRIO E EQUIPAMENTOS. AF_02/2016  - sinapi</v>
      </c>
      <c r="E17" s="123" t="str">
        <f>'Table 1'!D13</f>
        <v>m²</v>
      </c>
      <c r="F17" s="124">
        <v>40</v>
      </c>
      <c r="G17" s="124"/>
      <c r="H17" s="125"/>
    </row>
    <row r="18" spans="2:8" ht="12" customHeight="1">
      <c r="B18" s="164"/>
      <c r="C18" s="165"/>
      <c r="D18" s="166"/>
      <c r="E18" s="167"/>
      <c r="F18" s="168" t="s">
        <v>243</v>
      </c>
      <c r="G18" s="222"/>
      <c r="H18" s="223"/>
    </row>
    <row r="19" spans="2:8" ht="12" customHeight="1">
      <c r="B19" s="169"/>
      <c r="C19" s="172">
        <v>2</v>
      </c>
      <c r="D19" s="174" t="s">
        <v>17</v>
      </c>
      <c r="E19" s="172"/>
      <c r="F19" s="170"/>
      <c r="G19" s="170"/>
      <c r="H19" s="173"/>
    </row>
    <row r="20" spans="2:8" ht="12" customHeight="1">
      <c r="B20" s="120" t="s">
        <v>241</v>
      </c>
      <c r="C20" s="121">
        <f>'Table 1'!B18</f>
        <v>60113</v>
      </c>
      <c r="D20" s="128" t="str">
        <f>'Table 1'!C18</f>
        <v>9-ESTRUTURA DE MADEIRA, PONTALETADA, PARA TELHAS ONDULADAS CA/AL/PL/AG</v>
      </c>
      <c r="E20" s="129" t="str">
        <f>'Table 1'!D18</f>
        <v>m²</v>
      </c>
      <c r="F20" s="130">
        <f>'Table 1'!E18</f>
        <v>594.74</v>
      </c>
      <c r="G20" s="130"/>
      <c r="H20" s="131"/>
    </row>
    <row r="21" spans="2:8" ht="12" customHeight="1">
      <c r="B21" s="120" t="s">
        <v>241</v>
      </c>
      <c r="C21" s="121">
        <f>'Table 1'!B19</f>
        <v>94195</v>
      </c>
      <c r="D21" s="128" t="str">
        <f>'Table 1'!C19</f>
        <v>10-TELHAMENTO COM TELHA CERÂMICA DE ENCAIXE, TIPO PORTUGUESA, COM ATÉ 02 ÁGUAS  INCLUSO TRANSPORTE VERTICAL. AF_06/2016</v>
      </c>
      <c r="E21" s="129" t="str">
        <f>'Table 1'!D19</f>
        <v>m²</v>
      </c>
      <c r="F21" s="130">
        <f>'Table 1'!E19</f>
        <v>594.74</v>
      </c>
      <c r="G21" s="130"/>
      <c r="H21" s="131"/>
    </row>
    <row r="22" spans="2:8" ht="12" customHeight="1">
      <c r="B22" s="120" t="s">
        <v>242</v>
      </c>
      <c r="C22" s="121">
        <f>'Table 1'!B20</f>
        <v>60250</v>
      </c>
      <c r="D22" s="128" t="str">
        <f>'Table 1'!C20</f>
        <v>11-Cobertura em policarbonato, incl. Estrutura metálica</v>
      </c>
      <c r="E22" s="129" t="str">
        <f>'Table 1'!D20</f>
        <v>m²</v>
      </c>
      <c r="F22" s="130">
        <f>'Table 1'!E20</f>
        <v>50.5</v>
      </c>
      <c r="G22" s="130"/>
      <c r="H22" s="131"/>
    </row>
    <row r="23" spans="2:8" ht="12" customHeight="1">
      <c r="B23" s="120" t="s">
        <v>241</v>
      </c>
      <c r="C23" s="121">
        <f>'Table 1'!B21</f>
        <v>60251</v>
      </c>
      <c r="D23" s="128" t="str">
        <f>'Table 1'!C21</f>
        <v>12-CUMEEIRA OU ESPIGÃO PARA TELHAS PAULISTA, PLAN E FRANCESA - BARRO OU VIDRO</v>
      </c>
      <c r="E23" s="129" t="str">
        <f>'Table 1'!D21</f>
        <v>m</v>
      </c>
      <c r="F23" s="130">
        <f>'Table 1'!E21</f>
        <v>54.4</v>
      </c>
      <c r="G23" s="130"/>
      <c r="H23" s="131"/>
    </row>
    <row r="24" spans="2:8" ht="12" customHeight="1">
      <c r="B24" s="120" t="s">
        <v>241</v>
      </c>
      <c r="C24" s="121">
        <f>'Table 1'!B22</f>
        <v>92228</v>
      </c>
      <c r="D24" s="128" t="str">
        <f>'Table 1'!C22</f>
        <v>13-CALHA EM CHAPA DE AÇO GALVANIZADO NÚMERO 24, DESENVOLVIMENTO DE 50 CM INCLUSO TRANSPORTE VERTICAL. AF_06/2016</v>
      </c>
      <c r="E24" s="129" t="str">
        <f>'Table 1'!D22</f>
        <v>m</v>
      </c>
      <c r="F24" s="130">
        <f>'Table 1'!E22</f>
        <v>103.13</v>
      </c>
      <c r="G24" s="130"/>
      <c r="H24" s="131"/>
    </row>
    <row r="25" spans="2:8" ht="12" customHeight="1">
      <c r="B25" s="120" t="s">
        <v>241</v>
      </c>
      <c r="C25" s="121">
        <f>'Table 1'!B23</f>
        <v>94231</v>
      </c>
      <c r="D25" s="128" t="str">
        <f>'Table 1'!C23</f>
        <v>14-RUFO EM CHAPA DE AÇO GALVANIZADO NÚMERO 24, CORTE DE 25 CM, INCLUSO TRANSPORTE VERTICAL. AF_06/2016</v>
      </c>
      <c r="E25" s="129" t="str">
        <f>'Table 1'!D23</f>
        <v>m</v>
      </c>
      <c r="F25" s="130">
        <f>'Table 1'!E23</f>
        <v>405.79</v>
      </c>
      <c r="G25" s="130"/>
      <c r="H25" s="131"/>
    </row>
    <row r="26" spans="2:8" ht="12" customHeight="1">
      <c r="B26" s="164"/>
      <c r="C26" s="165"/>
      <c r="D26" s="166"/>
      <c r="E26" s="167"/>
      <c r="F26" s="168" t="s">
        <v>243</v>
      </c>
      <c r="G26" s="222"/>
      <c r="H26" s="223"/>
    </row>
    <row r="27" spans="2:8" ht="12" customHeight="1">
      <c r="B27" s="169"/>
      <c r="C27" s="172">
        <v>3</v>
      </c>
      <c r="D27" s="174" t="s">
        <v>26</v>
      </c>
      <c r="E27" s="172"/>
      <c r="F27" s="170"/>
      <c r="G27" s="170"/>
      <c r="H27" s="173"/>
    </row>
    <row r="28" spans="2:8" ht="12" customHeight="1">
      <c r="B28" s="120" t="s">
        <v>241</v>
      </c>
      <c r="C28" s="121" t="str">
        <f>'Table 1'!B27</f>
        <v>90902- SINAPI</v>
      </c>
      <c r="D28" s="128" t="str">
        <f>'Table 1'!C27</f>
        <v>15-Contrapiso em argamassa traço 1:4 (cimento e areia), espessura 7 cm, preparo manual</v>
      </c>
      <c r="E28" s="129" t="str">
        <f>'Table 1'!D27</f>
        <v>m²</v>
      </c>
      <c r="F28" s="130">
        <f>'Table 1'!E27</f>
        <v>491.71</v>
      </c>
      <c r="G28" s="130"/>
      <c r="H28" s="131"/>
    </row>
    <row r="29" spans="2:8" ht="12" customHeight="1">
      <c r="B29" s="120" t="s">
        <v>242</v>
      </c>
      <c r="C29" s="121" t="str">
        <f>'Table 1'!B28</f>
        <v>87620/ 73892/001</v>
      </c>
      <c r="D29" s="128" t="str">
        <f>'Table 1'!C28</f>
        <v>16-Regularização de piso em argamassa traço 1:3 (cimento e areia grossa sem peneirar), espessura 2,0 cm, preparo mecânico</v>
      </c>
      <c r="E29" s="129" t="str">
        <f>'Table 1'!D28</f>
        <v>m²</v>
      </c>
      <c r="F29" s="130">
        <f>'Table 1'!E28</f>
        <v>546.75</v>
      </c>
      <c r="G29" s="130"/>
      <c r="H29" s="131"/>
    </row>
    <row r="30" spans="2:8" ht="12" customHeight="1">
      <c r="B30" s="120" t="s">
        <v>241</v>
      </c>
      <c r="C30" s="121" t="str">
        <f>'Table 1'!B29</f>
        <v>94993 -SINAPI</v>
      </c>
      <c r="D30" s="128" t="str">
        <f>'Table 1'!C29</f>
        <v>17-Piso (calçada em concreto) cimento/areia/seixo rolado preparo mecânico e espessura de 7 cm (contorno UBS)</v>
      </c>
      <c r="E30" s="129" t="str">
        <f>'Table 1'!D29</f>
        <v>m²</v>
      </c>
      <c r="F30" s="130">
        <f>'Table 1'!E29</f>
        <v>381.2</v>
      </c>
      <c r="G30" s="130"/>
      <c r="H30" s="131"/>
    </row>
    <row r="31" spans="2:8" ht="12" customHeight="1">
      <c r="B31" s="120" t="s">
        <v>242</v>
      </c>
      <c r="C31" s="121" t="str">
        <f>'Table 1'!B30</f>
        <v>17.02.66/ EDIF</v>
      </c>
      <c r="D31" s="128" t="str">
        <f>'Table 1'!C30</f>
        <v>18-Pavimentação em PAVER rejuntado com pó de pedra, incl. Base de pó de pedra (acesso ambulâncias e estacionamento)</v>
      </c>
      <c r="E31" s="129" t="str">
        <f>'Table 1'!D30</f>
        <v>m²</v>
      </c>
      <c r="F31" s="130">
        <f>'Table 1'!E30</f>
        <v>86.29</v>
      </c>
      <c r="G31" s="130"/>
      <c r="H31" s="131"/>
    </row>
    <row r="32" spans="2:8" ht="12" customHeight="1">
      <c r="B32" s="120" t="s">
        <v>242</v>
      </c>
      <c r="C32" s="121" t="str">
        <f>'Table 1'!B31</f>
        <v>20215 -EDIF</v>
      </c>
      <c r="D32" s="128" t="str">
        <f>'Table 1'!C31</f>
        <v>19-Lastro de cascalho (estacionamento h = 10 cm)</v>
      </c>
      <c r="E32" s="129" t="str">
        <f>'Table 1'!D31</f>
        <v>m³</v>
      </c>
      <c r="F32" s="130">
        <f>'Table 1'!E31</f>
        <v>24.47</v>
      </c>
      <c r="G32" s="130"/>
      <c r="H32" s="131"/>
    </row>
    <row r="33" spans="2:8" ht="12" customHeight="1">
      <c r="B33" s="120" t="s">
        <v>241</v>
      </c>
      <c r="C33" s="121" t="str">
        <f>'Table 1'!B32</f>
        <v>94276-SINAPI</v>
      </c>
      <c r="D33" s="128" t="str">
        <f>'Table 1'!C32</f>
        <v>20-Guia de concreto</v>
      </c>
      <c r="E33" s="129" t="str">
        <f>'Table 1'!D32</f>
        <v>m</v>
      </c>
      <c r="F33" s="130">
        <f>'Table 1'!E32</f>
        <v>48.5</v>
      </c>
      <c r="G33" s="130"/>
      <c r="H33" s="131"/>
    </row>
    <row r="34" spans="2:8" ht="12" customHeight="1">
      <c r="B34" s="120" t="s">
        <v>241</v>
      </c>
      <c r="C34" s="121" t="str">
        <f>'Table 1'!B33</f>
        <v>94284-SINAPI</v>
      </c>
      <c r="D34" s="128" t="str">
        <f>'Table 1'!C33</f>
        <v>21-Sarjeta em concreto, preparo manual, com seixo rolado, espessura 8 cm largura 40 cm</v>
      </c>
      <c r="E34" s="129" t="str">
        <f>'Table 1'!D33</f>
        <v>m²</v>
      </c>
      <c r="F34" s="130">
        <f>'Table 1'!E33</f>
        <v>19.399999999999999</v>
      </c>
      <c r="G34" s="130"/>
      <c r="H34" s="131"/>
    </row>
    <row r="35" spans="2:8" ht="12" customHeight="1">
      <c r="B35" s="120" t="s">
        <v>242</v>
      </c>
      <c r="C35" s="121" t="str">
        <f>'Table 1'!B34</f>
        <v>13.02.42 EDIF</v>
      </c>
      <c r="D35" s="128" t="str">
        <f>'Table 1'!C34</f>
        <v>22-Piso cerâmico 40 x 40 cm, assentada com argamassa colante, com rejuntamento de epoxi</v>
      </c>
      <c r="E35" s="129" t="str">
        <f>'Table 1'!D34</f>
        <v>m²</v>
      </c>
      <c r="F35" s="130">
        <f>'Table 1'!E34</f>
        <v>491.71</v>
      </c>
      <c r="G35" s="130"/>
      <c r="H35" s="131"/>
    </row>
    <row r="36" spans="2:8" ht="12" customHeight="1">
      <c r="B36" s="120" t="s">
        <v>242</v>
      </c>
      <c r="C36" s="121">
        <f>'Table 1'!B35</f>
        <v>130309</v>
      </c>
      <c r="D36" s="128" t="str">
        <f>'Table 1'!C35</f>
        <v>23-Rodapé cerâmico H = 10 cm, assentada com argamassa colante, com rejuntamento em epoxi</v>
      </c>
      <c r="E36" s="129" t="str">
        <f>'Table 1'!D35</f>
        <v>m</v>
      </c>
      <c r="F36" s="130">
        <f>'Table 1'!E35</f>
        <v>365.8</v>
      </c>
      <c r="G36" s="130"/>
      <c r="H36" s="131"/>
    </row>
    <row r="37" spans="2:8" ht="12" customHeight="1">
      <c r="B37" s="120" t="s">
        <v>242</v>
      </c>
      <c r="C37" s="121" t="str">
        <f>'Table 1'!B36</f>
        <v>98695 -SINAPI</v>
      </c>
      <c r="D37" s="128" t="str">
        <f>'Table 1'!C36</f>
        <v>24-Soleira de granito - portas</v>
      </c>
      <c r="E37" s="129" t="str">
        <f>'Table 1'!D36</f>
        <v>m</v>
      </c>
      <c r="F37" s="130">
        <f>'Table 1'!E36</f>
        <v>52.6</v>
      </c>
      <c r="G37" s="130"/>
      <c r="H37" s="131"/>
    </row>
    <row r="38" spans="2:8" ht="12" customHeight="1">
      <c r="B38" s="120" t="s">
        <v>242</v>
      </c>
      <c r="C38" s="121">
        <f>'Table 1'!B37</f>
        <v>87903</v>
      </c>
      <c r="D38" s="128" t="str">
        <f>'Table 1'!C37</f>
        <v>25-Chapisco em paredes externas traço 1:3 (cimento e areia), espessura 0,5 cm,
preparo mecânico</v>
      </c>
      <c r="E38" s="129" t="str">
        <f>'Table 1'!D37</f>
        <v>m²</v>
      </c>
      <c r="F38" s="130">
        <f>'Table 1'!E37</f>
        <v>1012.74</v>
      </c>
      <c r="G38" s="130"/>
      <c r="H38" s="131"/>
    </row>
    <row r="39" spans="2:8" ht="12" customHeight="1">
      <c r="B39" s="120" t="s">
        <v>242</v>
      </c>
      <c r="C39" s="121">
        <f>'Table 1'!B38</f>
        <v>87877</v>
      </c>
      <c r="D39" s="128" t="str">
        <f>'Table 1'!C38</f>
        <v>26-Chapisco em paredes internas traço 1:3 (cimento e areia), espessura 0,5 cm, preparo mecânico</v>
      </c>
      <c r="E39" s="129" t="str">
        <f>'Table 1'!D38</f>
        <v>m²</v>
      </c>
      <c r="F39" s="130">
        <f>'Table 1'!E38</f>
        <v>1574.53</v>
      </c>
      <c r="G39" s="130"/>
      <c r="H39" s="131"/>
    </row>
    <row r="40" spans="2:8" ht="12" customHeight="1">
      <c r="B40" s="132" t="s">
        <v>241</v>
      </c>
      <c r="C40" s="133">
        <f>'Table 1'!B39</f>
        <v>87527</v>
      </c>
      <c r="D40" s="134" t="str">
        <f>'Table 1'!C39</f>
        <v>27-Emboço paulista (massa única) em parede, traço 1:2:8 (cimento, cal e areia) - preparo mecânico - espessura 2 cm</v>
      </c>
      <c r="E40" s="135" t="str">
        <f>'Table 1'!D39</f>
        <v>m²</v>
      </c>
      <c r="F40" s="136">
        <f>'Table 1'!E39</f>
        <v>2587.27</v>
      </c>
      <c r="G40" s="136"/>
      <c r="H40" s="137"/>
    </row>
    <row r="41" spans="2:8" ht="12" customHeight="1">
      <c r="B41" s="120" t="s">
        <v>242</v>
      </c>
      <c r="C41" s="121">
        <f>'Table 1'!B40</f>
        <v>110348</v>
      </c>
      <c r="D41" s="128" t="str">
        <f>'Table 1'!C40</f>
        <v>28-Revestimento cerâmico 20 x 20 cm, assentada com argamassa colante, com rejuntamento em epoxi</v>
      </c>
      <c r="E41" s="129" t="str">
        <f>'Table 1'!D40</f>
        <v>m²</v>
      </c>
      <c r="F41" s="130">
        <f>'Table 1'!E40</f>
        <v>371.02</v>
      </c>
      <c r="G41" s="130"/>
      <c r="H41" s="131"/>
    </row>
    <row r="42" spans="2:8" ht="12" customHeight="1">
      <c r="B42" s="120" t="s">
        <v>242</v>
      </c>
      <c r="C42" s="121">
        <f>'Table 1'!B41</f>
        <v>110113</v>
      </c>
      <c r="D42" s="128" t="str">
        <f>'Table 1'!C41</f>
        <v>29-Emassamento com massa acrílica para ambientes internos, duas demãos</v>
      </c>
      <c r="E42" s="129" t="str">
        <f>'Table 1'!D41</f>
        <v>m²</v>
      </c>
      <c r="F42" s="130">
        <f>'Table 1'!E41</f>
        <v>1203.51</v>
      </c>
      <c r="G42" s="130"/>
      <c r="H42" s="131"/>
    </row>
    <row r="43" spans="2:8" ht="12" customHeight="1">
      <c r="B43" s="120" t="s">
        <v>242</v>
      </c>
      <c r="C43" s="121">
        <f>'Table 1'!B42</f>
        <v>150110</v>
      </c>
      <c r="D43" s="128" t="str">
        <f>'Table 1'!C42</f>
        <v>30-Pintura latex acrílica, ambientes internos, duas demãos</v>
      </c>
      <c r="E43" s="129" t="str">
        <f>'Table 1'!D42</f>
        <v>m²</v>
      </c>
      <c r="F43" s="130">
        <f>'Table 1'!E42</f>
        <v>1203.51</v>
      </c>
      <c r="G43" s="130"/>
      <c r="H43" s="131"/>
    </row>
    <row r="44" spans="2:8" ht="12" customHeight="1">
      <c r="B44" s="120" t="s">
        <v>242</v>
      </c>
      <c r="C44" s="121">
        <f>'Table 1'!B43</f>
        <v>84088</v>
      </c>
      <c r="D44" s="128" t="str">
        <f>'Table 1'!C43</f>
        <v>31-Peitoril de granito (janelas)</v>
      </c>
      <c r="E44" s="129" t="str">
        <f>'Table 1'!D43</f>
        <v>m</v>
      </c>
      <c r="F44" s="130">
        <f>'Table 1'!E43</f>
        <v>58.25</v>
      </c>
      <c r="G44" s="130"/>
      <c r="H44" s="131"/>
    </row>
    <row r="45" spans="2:8" ht="12" customHeight="1">
      <c r="B45" s="120" t="s">
        <v>242</v>
      </c>
      <c r="C45" s="121">
        <f>'Table 1'!B44</f>
        <v>150119</v>
      </c>
      <c r="D45" s="128" t="str">
        <f>'Table 1'!C44</f>
        <v>32-Pintura externa em textura acrílica</v>
      </c>
      <c r="E45" s="129" t="str">
        <f>'Table 1'!D44</f>
        <v>m²</v>
      </c>
      <c r="F45" s="130">
        <f>'Table 1'!E44</f>
        <v>1024.0999999999999</v>
      </c>
      <c r="G45" s="130"/>
      <c r="H45" s="131"/>
    </row>
    <row r="46" spans="2:8" ht="12" customHeight="1">
      <c r="B46" s="120" t="s">
        <v>242</v>
      </c>
      <c r="C46" s="121">
        <f>'Table 1'!B45</f>
        <v>110101</v>
      </c>
      <c r="D46" s="128" t="str">
        <f>'Table 1'!C45</f>
        <v>33-Chapisco em paredes externas traço 1:3 (cimento e areia), espessura 0,5 cm, preparo mecânico</v>
      </c>
      <c r="E46" s="129" t="str">
        <f>'Table 1'!D45</f>
        <v>m²</v>
      </c>
      <c r="F46" s="130">
        <f>'Table 1'!E45</f>
        <v>611.16999999999996</v>
      </c>
      <c r="G46" s="130"/>
      <c r="H46" s="131"/>
    </row>
    <row r="47" spans="2:8" ht="12" customHeight="1">
      <c r="B47" s="120" t="s">
        <v>242</v>
      </c>
      <c r="C47" s="121">
        <f>'Table 1'!B46</f>
        <v>87548</v>
      </c>
      <c r="D47" s="128" t="str">
        <f>'Table 1'!C46</f>
        <v>34-Emboço paulista (massa única) em parede, traço 1:2:8 (cimento, cal e areia) - preparo mecânico - espessura 1,5 cm</v>
      </c>
      <c r="E47" s="129" t="str">
        <f>'Table 1'!D46</f>
        <v>m²</v>
      </c>
      <c r="F47" s="130">
        <f>'Table 1'!E46</f>
        <v>611.16999999999996</v>
      </c>
      <c r="G47" s="130"/>
      <c r="H47" s="131"/>
    </row>
    <row r="48" spans="2:8" ht="12" customHeight="1">
      <c r="B48" s="120" t="s">
        <v>242</v>
      </c>
      <c r="C48" s="121">
        <f>'Table 1'!B47</f>
        <v>110113</v>
      </c>
      <c r="D48" s="128" t="str">
        <f>'Table 1'!C47</f>
        <v>35-Emassamento com massa latex PVA para ambientes internos - reboco massa fina</v>
      </c>
      <c r="E48" s="129" t="str">
        <f>'Table 1'!D47</f>
        <v>m²</v>
      </c>
      <c r="F48" s="130">
        <f>'Table 1'!E47</f>
        <v>548.29</v>
      </c>
      <c r="G48" s="130"/>
      <c r="H48" s="131"/>
    </row>
    <row r="49" spans="2:8" ht="12" customHeight="1">
      <c r="B49" s="120" t="s">
        <v>242</v>
      </c>
      <c r="C49" s="121">
        <f>'Table 1'!B48</f>
        <v>150110</v>
      </c>
      <c r="D49" s="128" t="str">
        <f>'Table 1'!C48</f>
        <v>36-Pintura latex acrílica, ambientes internos, duas demãos</v>
      </c>
      <c r="E49" s="129" t="str">
        <f>'Table 1'!D48</f>
        <v>m²</v>
      </c>
      <c r="F49" s="130">
        <f>'Table 1'!E48</f>
        <v>548.29</v>
      </c>
      <c r="G49" s="130"/>
      <c r="H49" s="131"/>
    </row>
    <row r="50" spans="2:8" ht="12" customHeight="1">
      <c r="B50" s="120" t="s">
        <v>242</v>
      </c>
      <c r="C50" s="121">
        <f>'Table 1'!B49</f>
        <v>150119</v>
      </c>
      <c r="D50" s="128" t="str">
        <f>'Table 1'!C49</f>
        <v>37-Pintura externa em textura acrílica</v>
      </c>
      <c r="E50" s="129" t="str">
        <f>'Table 1'!D49</f>
        <v>m²</v>
      </c>
      <c r="F50" s="130">
        <f>'Table 1'!E49</f>
        <v>76.7</v>
      </c>
      <c r="G50" s="130"/>
      <c r="H50" s="131"/>
    </row>
    <row r="51" spans="2:8" ht="12" customHeight="1">
      <c r="B51" s="120" t="s">
        <v>241</v>
      </c>
      <c r="C51" s="121">
        <f>'Table 1'!B50</f>
        <v>96114</v>
      </c>
      <c r="D51" s="128" t="str">
        <f>'Table 1'!C50</f>
        <v>38-FORRO EM DRYWALL, PARA AMBIENTES COMERCIAIS, INCLUSIVE ESTRUTURA DE FIXAÇÃO. AF_05/2017_P</v>
      </c>
      <c r="E51" s="129" t="str">
        <f>'Table 1'!D50</f>
        <v>m²</v>
      </c>
      <c r="F51" s="130">
        <f>'Table 1'!E50</f>
        <v>13.82</v>
      </c>
      <c r="G51" s="130"/>
      <c r="H51" s="131"/>
    </row>
    <row r="52" spans="2:8" ht="12" customHeight="1">
      <c r="B52" s="120" t="s">
        <v>242</v>
      </c>
      <c r="C52" s="121">
        <f>'Table 1'!B51</f>
        <v>87903</v>
      </c>
      <c r="D52" s="128" t="str">
        <f>'Table 1'!C51</f>
        <v>39-Chapisco em paredes externas traço 1:3 (cimento e areia), espessura 0,5 cm,
preparo mecânico</v>
      </c>
      <c r="E52" s="129" t="str">
        <f>'Table 1'!D51</f>
        <v>m²</v>
      </c>
      <c r="F52" s="130">
        <f>'Table 1'!E51</f>
        <v>36.72</v>
      </c>
      <c r="G52" s="130"/>
      <c r="H52" s="131"/>
    </row>
    <row r="53" spans="2:8" ht="12" customHeight="1">
      <c r="B53" s="120" t="s">
        <v>242</v>
      </c>
      <c r="C53" s="121">
        <f>'Table 1'!B52</f>
        <v>87529</v>
      </c>
      <c r="D53" s="128" t="str">
        <f>'Table 1'!C52</f>
        <v>40-Emboço paulista (massa única) em parede, traço 1:2:8 (cimento, cal e areia) - preparo mecânico - espessura 2 cm</v>
      </c>
      <c r="E53" s="129" t="str">
        <f>'Table 1'!D52</f>
        <v>m²</v>
      </c>
      <c r="F53" s="130">
        <f>'Table 1'!E52</f>
        <v>36.72</v>
      </c>
      <c r="G53" s="130"/>
      <c r="H53" s="131"/>
    </row>
    <row r="54" spans="2:8" ht="12" customHeight="1">
      <c r="B54" s="120" t="s">
        <v>242</v>
      </c>
      <c r="C54" s="121">
        <f>'Table 1'!B53</f>
        <v>150119</v>
      </c>
      <c r="D54" s="128" t="str">
        <f>'Table 1'!C53</f>
        <v>41-Pintura externa em textura acrílica</v>
      </c>
      <c r="E54" s="129" t="str">
        <f>'Table 1'!D53</f>
        <v>m²</v>
      </c>
      <c r="F54" s="130">
        <f>'Table 1'!E53</f>
        <v>36.72</v>
      </c>
      <c r="G54" s="130"/>
      <c r="H54" s="131"/>
    </row>
    <row r="55" spans="2:8" ht="12" customHeight="1">
      <c r="B55" s="164"/>
      <c r="C55" s="165"/>
      <c r="D55" s="166"/>
      <c r="E55" s="167"/>
      <c r="F55" s="168" t="s">
        <v>243</v>
      </c>
      <c r="G55" s="222"/>
      <c r="H55" s="223"/>
    </row>
    <row r="56" spans="2:8" ht="12" customHeight="1">
      <c r="B56" s="169"/>
      <c r="C56" s="172">
        <v>4</v>
      </c>
      <c r="D56" s="174" t="s">
        <v>63</v>
      </c>
      <c r="E56" s="172"/>
      <c r="F56" s="170"/>
      <c r="G56" s="170"/>
      <c r="H56" s="173"/>
    </row>
    <row r="57" spans="2:8" ht="12" customHeight="1">
      <c r="B57" s="120" t="s">
        <v>241</v>
      </c>
      <c r="C57" s="121">
        <f>'Table 1'!B57</f>
        <v>70107</v>
      </c>
      <c r="D57" s="138" t="str">
        <f>'Table 1'!C57</f>
        <v>42-PM.07 - PORTA LISA ESPECIAL/ SÓLIDA - 82X210CM</v>
      </c>
      <c r="E57" s="139" t="str">
        <f>'Table 1'!D57</f>
        <v>un</v>
      </c>
      <c r="F57" s="140">
        <f>'Table 1'!E57</f>
        <v>9</v>
      </c>
      <c r="G57" s="140"/>
      <c r="H57" s="131"/>
    </row>
    <row r="58" spans="2:8" ht="12" customHeight="1">
      <c r="B58" s="120" t="s">
        <v>241</v>
      </c>
      <c r="C58" s="121">
        <f>'Table 1'!B58</f>
        <v>70108</v>
      </c>
      <c r="D58" s="138" t="str">
        <f>'Table 1'!C58</f>
        <v>43-PM.08 - PORTA LISA ESPECIAL/ SÓLIDA - 92X210CM</v>
      </c>
      <c r="E58" s="139" t="str">
        <f>'Table 1'!D58</f>
        <v>un</v>
      </c>
      <c r="F58" s="140">
        <f>'Table 1'!E58</f>
        <v>19</v>
      </c>
      <c r="G58" s="140"/>
      <c r="H58" s="131"/>
    </row>
    <row r="59" spans="2:8" ht="12" customHeight="1">
      <c r="B59" s="120" t="s">
        <v>244</v>
      </c>
      <c r="C59" s="121" t="str">
        <f>'Table 1'!B59</f>
        <v>05.01.051</v>
      </c>
      <c r="D59" s="138" t="str">
        <f>'Table 1'!C59</f>
        <v>44-PM-75 PORTA SARRAFEADA MACICA SANIT. ACESSIVEL BAT. MET.</v>
      </c>
      <c r="E59" s="139" t="str">
        <f>'Table 1'!D59</f>
        <v>un</v>
      </c>
      <c r="F59" s="140">
        <f>'Table 1'!E59</f>
        <v>1</v>
      </c>
      <c r="G59" s="140"/>
      <c r="H59" s="131"/>
    </row>
    <row r="60" spans="2:8" ht="12" customHeight="1">
      <c r="B60" s="120" t="s">
        <v>241</v>
      </c>
      <c r="C60" s="121">
        <f>'Table 1'!B60</f>
        <v>3080</v>
      </c>
      <c r="D60" s="138" t="str">
        <f>'Table 1'!C60</f>
        <v>45-FECHADURA DE EMBUTIR PARA PORTA EXTERNA / ENTRADA, MAQUINA 40 MM, COM CILINDRO, MACANETA ALAVANCA E ESPELHO EM METAL CROMADO - NIVEL SEGURANCA MEDIO -COMPLETA - 93206</v>
      </c>
      <c r="E60" s="139" t="str">
        <f>'Table 1'!D60</f>
        <v>un</v>
      </c>
      <c r="F60" s="140">
        <f>'Table 1'!E60</f>
        <v>28</v>
      </c>
      <c r="G60" s="140"/>
      <c r="H60" s="131"/>
    </row>
    <row r="61" spans="2:8" ht="12" customHeight="1">
      <c r="B61" s="120" t="s">
        <v>242</v>
      </c>
      <c r="C61" s="121">
        <f>'Table 1'!B61</f>
        <v>70139</v>
      </c>
      <c r="D61" s="138" t="str">
        <f>'Table 1'!C61</f>
        <v>46-Porta de madeira lisa compensada para pintura, 0,80 x 2,10 m, correr incluso aduela 1 A, alizar 1A trilho e fechadura - completa - Calculo 1,68m2 x 2 portas = 3,36m2</v>
      </c>
      <c r="E61" s="139" t="str">
        <f>'Table 1'!D61</f>
        <v>m2</v>
      </c>
      <c r="F61" s="140">
        <f>'Table 1'!E61</f>
        <v>3.36</v>
      </c>
      <c r="G61" s="140"/>
      <c r="H61" s="141"/>
    </row>
    <row r="62" spans="2:8" ht="12" customHeight="1">
      <c r="B62" s="120" t="s">
        <v>242</v>
      </c>
      <c r="C62" s="121">
        <f>'Table 1'!B62</f>
        <v>70139</v>
      </c>
      <c r="D62" s="138" t="str">
        <f>'Table 1'!C62</f>
        <v>47-Porta de madeira lisa compensada para pintura, 0,90 x 2,10 m, correr incluso aduela 1 A, alizar 1A trilho e fechadura - completa  - Calculo 1,89m2 x 4 portas = 7,56m2</v>
      </c>
      <c r="E62" s="139" t="str">
        <f>'Table 1'!D62</f>
        <v>m2</v>
      </c>
      <c r="F62" s="140">
        <f>'Table 1'!E62</f>
        <v>7.56</v>
      </c>
      <c r="G62" s="140"/>
      <c r="H62" s="141"/>
    </row>
    <row r="63" spans="2:8" ht="12" customHeight="1">
      <c r="B63" s="120" t="s">
        <v>242</v>
      </c>
      <c r="C63" s="121">
        <f>'Table 1'!B63</f>
        <v>70139</v>
      </c>
      <c r="D63" s="138" t="str">
        <f>'Table 1'!C63</f>
        <v>48-Porta de madeira lisa compensada para pintura, 1,20 x 2,10 m, correr incluso aduela 1 A, alizar 1A trilho e fechadura - completa - Calculo 1,89m2 x 1portas = 2,52m2</v>
      </c>
      <c r="E63" s="139" t="str">
        <f>'Table 1'!D63</f>
        <v>m2</v>
      </c>
      <c r="F63" s="140">
        <f>'Table 1'!E63</f>
        <v>2.52</v>
      </c>
      <c r="G63" s="140"/>
      <c r="H63" s="141"/>
    </row>
    <row r="64" spans="2:8" ht="12" customHeight="1">
      <c r="B64" s="120" t="s">
        <v>241</v>
      </c>
      <c r="C64" s="121" t="str">
        <f>'Table 1'!B64</f>
        <v>74065/002</v>
      </c>
      <c r="D64" s="138" t="str">
        <f>'Table 1'!C64</f>
        <v>49-Pintura esmalte para madeira, duas demãos, incluso aparelhamento com fundo nivelador branco fosco</v>
      </c>
      <c r="E64" s="139" t="str">
        <f>'Table 1'!D64</f>
        <v>m²</v>
      </c>
      <c r="F64" s="140">
        <f>'Table 1'!E64</f>
        <v>199.71</v>
      </c>
      <c r="G64" s="140"/>
      <c r="H64" s="131"/>
    </row>
    <row r="65" spans="2:9" ht="12" customHeight="1">
      <c r="B65" s="120" t="s">
        <v>241</v>
      </c>
      <c r="C65" s="121">
        <f>'Table 1'!B65</f>
        <v>94569</v>
      </c>
      <c r="D65" s="138" t="str">
        <f>'Table 1'!C65</f>
        <v>50-Janela de alumínio projetante</v>
      </c>
      <c r="E65" s="139" t="str">
        <f>'Table 1'!D65</f>
        <v>m²</v>
      </c>
      <c r="F65" s="140">
        <f>'Table 1'!E65</f>
        <v>47.56</v>
      </c>
      <c r="G65" s="140"/>
      <c r="H65" s="131"/>
    </row>
    <row r="66" spans="2:9" ht="12" customHeight="1">
      <c r="B66" s="120" t="s">
        <v>242</v>
      </c>
      <c r="C66" s="121">
        <f>'Table 1'!B66</f>
        <v>80243</v>
      </c>
      <c r="D66" s="138" t="str">
        <f>'Table 1'!C66</f>
        <v>51-Janela veneziana alumínio - fixo-</v>
      </c>
      <c r="E66" s="139" t="str">
        <f>'Table 1'!D66</f>
        <v>m²</v>
      </c>
      <c r="F66" s="140">
        <f>'Table 1'!E66</f>
        <v>2.4</v>
      </c>
      <c r="G66" s="140"/>
      <c r="H66" s="141"/>
    </row>
    <row r="67" spans="2:9" ht="12" customHeight="1">
      <c r="B67" s="120" t="s">
        <v>244</v>
      </c>
      <c r="C67" s="121" t="str">
        <f>'Table 1'!B67</f>
        <v>06.03.032</v>
      </c>
      <c r="D67" s="138" t="str">
        <f>'Table 1'!C67</f>
        <v>52- GR-01 GRADE DE PROTECAO FERRO CHATO 1" X 1/4" MALHA 15CM X15CM</v>
      </c>
      <c r="E67" s="139" t="str">
        <f>'Table 1'!D67</f>
        <v>m²</v>
      </c>
      <c r="F67" s="140">
        <v>55</v>
      </c>
      <c r="G67" s="140"/>
      <c r="H67" s="131"/>
      <c r="I67" s="10">
        <v>481.37</v>
      </c>
    </row>
    <row r="68" spans="2:9" ht="12" customHeight="1">
      <c r="B68" s="120" t="s">
        <v>241</v>
      </c>
      <c r="C68" s="121">
        <f>'Table 1'!B68</f>
        <v>80145</v>
      </c>
      <c r="D68" s="138" t="str">
        <f>'Table 1'!C68</f>
        <v>53-PA.16 - PORTA EM ALUMÍNIO ANODIZADO, VENEZIANA - ABRIR, 1 FOLHA</v>
      </c>
      <c r="E68" s="139" t="str">
        <f>'Table 1'!D68</f>
        <v>m²</v>
      </c>
      <c r="F68" s="140">
        <v>15.57</v>
      </c>
      <c r="G68" s="140"/>
      <c r="H68" s="131"/>
    </row>
    <row r="69" spans="2:9" ht="12" customHeight="1">
      <c r="B69" s="120" t="s">
        <v>244</v>
      </c>
      <c r="C69" s="121" t="str">
        <f>'Table 1'!B69</f>
        <v>16.07.012</v>
      </c>
      <c r="D69" s="138" t="str">
        <f>'Table 1'!C69</f>
        <v>54-BL-02 BICICLETÁRIO SOBRE CIMENTADO OU BLOCO INTERTRAVADO</v>
      </c>
      <c r="E69" s="139" t="str">
        <f>'Table 1'!D69</f>
        <v>un</v>
      </c>
      <c r="F69" s="140">
        <v>1</v>
      </c>
      <c r="G69" s="140"/>
      <c r="H69" s="141"/>
    </row>
    <row r="70" spans="2:9" ht="12" customHeight="1">
      <c r="B70" s="120" t="s">
        <v>241</v>
      </c>
      <c r="C70" s="121">
        <f>'Table 1'!B70</f>
        <v>72120</v>
      </c>
      <c r="D70" s="138" t="str">
        <f>'Table 1'!C70</f>
        <v>55-Vidro temperado 10 mm com 1 porta</v>
      </c>
      <c r="E70" s="139" t="str">
        <f>'Table 1'!D70</f>
        <v>m²</v>
      </c>
      <c r="F70" s="140">
        <f>'Table 1'!E70</f>
        <v>60.08</v>
      </c>
      <c r="G70" s="140"/>
      <c r="H70" s="131"/>
    </row>
    <row r="71" spans="2:9" ht="12" customHeight="1">
      <c r="B71" s="120" t="s">
        <v>241</v>
      </c>
      <c r="C71" s="121">
        <f>'Table 1'!B71</f>
        <v>72116</v>
      </c>
      <c r="D71" s="138" t="str">
        <f>'Table 1'!C71</f>
        <v>56-Vidro liso comum transparente, espessura 3 mm</v>
      </c>
      <c r="E71" s="139" t="str">
        <f>'Table 1'!D71</f>
        <v>m²</v>
      </c>
      <c r="F71" s="140">
        <f>'Table 1'!E71</f>
        <v>48.44</v>
      </c>
      <c r="G71" s="140"/>
      <c r="H71" s="131"/>
    </row>
    <row r="72" spans="2:9" ht="12" customHeight="1">
      <c r="B72" s="120" t="s">
        <v>241</v>
      </c>
      <c r="C72" s="121" t="str">
        <f>'Table 1'!B72</f>
        <v>74125/001</v>
      </c>
      <c r="D72" s="138" t="str">
        <f>'Table 1'!C72</f>
        <v>57-Espelho cristal fixado com botões</v>
      </c>
      <c r="E72" s="139" t="str">
        <f>'Table 1'!D72</f>
        <v>m²</v>
      </c>
      <c r="F72" s="140">
        <f>'Table 1'!E72</f>
        <v>4.4400000000000004</v>
      </c>
      <c r="G72" s="140"/>
      <c r="H72" s="131"/>
    </row>
    <row r="73" spans="2:9" ht="12" customHeight="1">
      <c r="B73" s="164"/>
      <c r="C73" s="165"/>
      <c r="D73" s="166"/>
      <c r="E73" s="167"/>
      <c r="F73" s="168" t="s">
        <v>243</v>
      </c>
      <c r="G73" s="222"/>
      <c r="H73" s="223"/>
    </row>
    <row r="74" spans="2:9" ht="12" customHeight="1">
      <c r="B74" s="169"/>
      <c r="C74" s="172">
        <v>5</v>
      </c>
      <c r="D74" s="175" t="s">
        <v>84</v>
      </c>
      <c r="E74" s="172"/>
      <c r="F74" s="170"/>
      <c r="G74" s="170"/>
      <c r="H74" s="173"/>
    </row>
    <row r="75" spans="2:9" ht="12" customHeight="1">
      <c r="B75" s="120" t="s">
        <v>242</v>
      </c>
      <c r="C75" s="121">
        <f>'Table 1'!B76</f>
        <v>90156</v>
      </c>
      <c r="D75" s="138" t="str">
        <f>'Table 1'!C76</f>
        <v>58-ENTRADA AÉREA DE ENERGIA E TELEFONE - 24 À 30KVA</v>
      </c>
      <c r="E75" s="139" t="str">
        <f>'Table 1'!D76</f>
        <v>cj</v>
      </c>
      <c r="F75" s="140">
        <f>'Table 1'!E76</f>
        <v>1</v>
      </c>
      <c r="G75" s="140"/>
      <c r="H75" s="131"/>
    </row>
    <row r="76" spans="2:9" ht="12" customHeight="1">
      <c r="B76" s="120" t="s">
        <v>242</v>
      </c>
      <c r="C76" s="121">
        <f>'Table 1'!B77</f>
        <v>90972</v>
      </c>
      <c r="D76" s="138" t="str">
        <f>'Table 1'!C77</f>
        <v>59-LUMINÁRIA INDUSTRIAL - 2 LÂMPADAS FLUORESCENTES 16/20W</v>
      </c>
      <c r="E76" s="139" t="str">
        <f>'Table 1'!D77</f>
        <v>un</v>
      </c>
      <c r="F76" s="140">
        <f>'Table 1'!E77</f>
        <v>71</v>
      </c>
      <c r="G76" s="140"/>
      <c r="H76" s="131"/>
    </row>
    <row r="77" spans="2:9" ht="12" customHeight="1">
      <c r="B77" s="120" t="s">
        <v>242</v>
      </c>
      <c r="C77" s="121">
        <f>'Table 1'!B78</f>
        <v>90979</v>
      </c>
      <c r="D77" s="138" t="str">
        <f>'Table 1'!C78</f>
        <v>60-LUMINÁRIA INDUSTRIAL CORPO EM CHAPA DE AÇO TRATADA, PINTADA E REFLETOR EM ALUMÍNIO ANODIZADO DE ALTO BRILHO - 2XT 28W</v>
      </c>
      <c r="E77" s="139" t="str">
        <f>'Table 1'!D78</f>
        <v>un</v>
      </c>
      <c r="F77" s="140">
        <f>'Table 1'!E78</f>
        <v>14</v>
      </c>
      <c r="G77" s="140"/>
      <c r="H77" s="131"/>
    </row>
    <row r="78" spans="2:9" ht="12" customHeight="1">
      <c r="B78" s="120" t="s">
        <v>242</v>
      </c>
      <c r="C78" s="121">
        <f>'Table 1'!B79</f>
        <v>90944</v>
      </c>
      <c r="D78" s="138" t="str">
        <f>'Table 1'!C79</f>
        <v>61-LUMINÁRIA BLINDADA EM ALUMÍNIO FUNDIDO, DE SOBREPOR, TIPO "TARTARUGA" P/ 1 LÂMPADA DE ATÉ 200W</v>
      </c>
      <c r="E78" s="139" t="str">
        <f>'Table 1'!D79</f>
        <v>un</v>
      </c>
      <c r="F78" s="140">
        <f>'Table 1'!E79</f>
        <v>38</v>
      </c>
      <c r="G78" s="140"/>
      <c r="H78" s="131"/>
    </row>
    <row r="79" spans="2:9" ht="12" customHeight="1">
      <c r="B79" s="120" t="s">
        <v>242</v>
      </c>
      <c r="C79" s="121">
        <f>'Table 1'!B80</f>
        <v>91023</v>
      </c>
      <c r="D79" s="138" t="str">
        <f>'Table 1'!C80</f>
        <v>62-LUMINÁRIA DE EMERGÊNCIA AUTÔNOMA COM LÂMPADA FLUORESCENTE 15W</v>
      </c>
      <c r="E79" s="139" t="str">
        <f>'Table 1'!D80</f>
        <v>un</v>
      </c>
      <c r="F79" s="140">
        <f>'Table 1'!E80</f>
        <v>3</v>
      </c>
      <c r="G79" s="140"/>
      <c r="H79" s="141"/>
    </row>
    <row r="80" spans="2:9" ht="12" customHeight="1">
      <c r="B80" s="120" t="s">
        <v>242</v>
      </c>
      <c r="C80" s="121">
        <f>'Table 1'!B81</f>
        <v>91024</v>
      </c>
      <c r="D80" s="138" t="str">
        <f>'Table 1'!C81</f>
        <v>63-LUMINÁRIA DE EMERGÊNCIA AUTÔNOMA COM 2 PROJETORES 55W/12VCC -COM BATERIA</v>
      </c>
      <c r="E80" s="139" t="str">
        <f>'Table 1'!D81</f>
        <v>un</v>
      </c>
      <c r="F80" s="140">
        <f>'Table 1'!E81</f>
        <v>2</v>
      </c>
      <c r="G80" s="140"/>
      <c r="H80" s="131"/>
    </row>
    <row r="81" spans="2:8" ht="12" customHeight="1">
      <c r="B81" s="120" t="s">
        <v>242</v>
      </c>
      <c r="C81" s="121">
        <f>'Table 1'!B82</f>
        <v>98351</v>
      </c>
      <c r="D81" s="138" t="str">
        <f>'Table 1'!C82</f>
        <v>64-FOTOCELULA SOLAR-RELÊ FOTOELÉTRICO CAPACIDADE - 1000W</v>
      </c>
      <c r="E81" s="139" t="str">
        <f>'Table 1'!D82</f>
        <v>un</v>
      </c>
      <c r="F81" s="140">
        <f>'Table 1'!E82</f>
        <v>2</v>
      </c>
      <c r="G81" s="140"/>
      <c r="H81" s="141"/>
    </row>
    <row r="82" spans="2:8" ht="12" customHeight="1">
      <c r="B82" s="120" t="s">
        <v>242</v>
      </c>
      <c r="C82" s="121">
        <f>'Table 1'!B83</f>
        <v>90735</v>
      </c>
      <c r="D82" s="138" t="str">
        <f>'Table 1'!C83</f>
        <v>65-PONTO COM INTERRUPTOR SIMPLES - 1 TECLA, EM CONDULETE 3/4"</v>
      </c>
      <c r="E82" s="139" t="str">
        <f>'Table 1'!D83</f>
        <v>pt</v>
      </c>
      <c r="F82" s="140">
        <f>'Table 1'!E83</f>
        <v>128</v>
      </c>
      <c r="G82" s="140"/>
      <c r="H82" s="131"/>
    </row>
    <row r="83" spans="2:8" ht="12" customHeight="1">
      <c r="B83" s="120" t="s">
        <v>242</v>
      </c>
      <c r="C83" s="121">
        <f>'Table 1'!B84</f>
        <v>98207</v>
      </c>
      <c r="D83" s="138" t="str">
        <f>'Table 1'!C84</f>
        <v>66-ESPELHO PLÁSTICO - 4"X2"</v>
      </c>
      <c r="E83" s="139" t="str">
        <f>'Table 1'!D84</f>
        <v>un</v>
      </c>
      <c r="F83" s="140">
        <f>'Table 1'!E84</f>
        <v>3</v>
      </c>
      <c r="G83" s="140"/>
      <c r="H83" s="141"/>
    </row>
    <row r="84" spans="2:8" ht="12" customHeight="1">
      <c r="B84" s="120" t="s">
        <v>242</v>
      </c>
      <c r="C84" s="121">
        <f>'Table 1'!B85</f>
        <v>98294</v>
      </c>
      <c r="D84" s="138" t="str">
        <f>'Table 1'!C85</f>
        <v>67-PLUG P/ TOMADA ATÉ 20A (2P+T, 20A - 250V)</v>
      </c>
      <c r="E84" s="139" t="str">
        <f>'Table 1'!D85</f>
        <v>un</v>
      </c>
      <c r="F84" s="140">
        <f>'Table 1'!E85</f>
        <v>77</v>
      </c>
      <c r="G84" s="140"/>
      <c r="H84" s="131"/>
    </row>
    <row r="85" spans="2:8" ht="12" customHeight="1">
      <c r="B85" s="120" t="s">
        <v>242</v>
      </c>
      <c r="C85" s="121">
        <f>'Table 1'!B86</f>
        <v>90770</v>
      </c>
      <c r="D85" s="138" t="str">
        <f>'Table 1'!C86</f>
        <v>68-PONTO COM TOMADA SIMPLES DE EMBUTIR - PARA PISO -20A</v>
      </c>
      <c r="E85" s="139" t="str">
        <f>'Table 1'!D86</f>
        <v>un</v>
      </c>
      <c r="F85" s="140">
        <f>'Table 1'!E86</f>
        <v>6</v>
      </c>
      <c r="G85" s="140"/>
      <c r="H85" s="131"/>
    </row>
    <row r="86" spans="2:8" ht="12" customHeight="1">
      <c r="B86" s="120" t="s">
        <v>242</v>
      </c>
      <c r="C86" s="121">
        <f>'Table 1'!B87</f>
        <v>98213</v>
      </c>
      <c r="D86" s="138" t="str">
        <f>'Table 1'!C87</f>
        <v>69-TOMADA 3P+T 30A - 440V</v>
      </c>
      <c r="E86" s="139" t="str">
        <f>'Table 1'!D87</f>
        <v>un</v>
      </c>
      <c r="F86" s="140">
        <f>'Table 1'!E87</f>
        <v>15</v>
      </c>
      <c r="G86" s="140"/>
      <c r="H86" s="131"/>
    </row>
    <row r="87" spans="2:8" ht="12" customHeight="1">
      <c r="B87" s="120" t="s">
        <v>242</v>
      </c>
      <c r="C87" s="121">
        <f>'Table 1'!B88</f>
        <v>90761</v>
      </c>
      <c r="D87" s="138" t="str">
        <f>'Table 1'!C88</f>
        <v>70-PONTO COM TOMADA SIMPLES 110/220V - EM CONDULETE 3/4"</v>
      </c>
      <c r="E87" s="139" t="str">
        <f>'Table 1'!D88</f>
        <v>pt</v>
      </c>
      <c r="F87" s="140">
        <f>'Table 1'!E88</f>
        <v>101</v>
      </c>
      <c r="G87" s="140"/>
      <c r="H87" s="131"/>
    </row>
    <row r="88" spans="2:8" ht="12" customHeight="1">
      <c r="B88" s="120" t="s">
        <v>241</v>
      </c>
      <c r="C88" s="121">
        <f>'Table 1'!B89</f>
        <v>98201</v>
      </c>
      <c r="D88" s="138" t="str">
        <f>'Table 1'!C89</f>
        <v>71-INTERRUPTOR SIMPLES - 2 TECLAS</v>
      </c>
      <c r="E88" s="139" t="str">
        <f>'Table 1'!D89</f>
        <v>un</v>
      </c>
      <c r="F88" s="140">
        <f>'Table 1'!E89</f>
        <v>20</v>
      </c>
      <c r="G88" s="140"/>
      <c r="H88" s="141"/>
    </row>
    <row r="89" spans="2:8" ht="12" customHeight="1">
      <c r="B89" s="120" t="s">
        <v>241</v>
      </c>
      <c r="C89" s="121">
        <f>'Table 1'!B90</f>
        <v>98202</v>
      </c>
      <c r="D89" s="138" t="str">
        <f>'Table 1'!C90</f>
        <v>72-Interruptor com duas teclas simples em cx 4"X2" 4"X4"</v>
      </c>
      <c r="E89" s="139" t="str">
        <f>'Table 1'!D90</f>
        <v>un</v>
      </c>
      <c r="F89" s="140">
        <f>'Table 1'!E90</f>
        <v>14</v>
      </c>
      <c r="G89" s="140"/>
      <c r="H89" s="141"/>
    </row>
    <row r="90" spans="2:8" ht="12" customHeight="1">
      <c r="B90" s="120" t="s">
        <v>241</v>
      </c>
      <c r="C90" s="121">
        <f>'Table 1'!B91</f>
        <v>98203</v>
      </c>
      <c r="D90" s="138" t="str">
        <f>'Table 1'!C91</f>
        <v>73-Interruptor com três teclas simples em cx 4"X2"</v>
      </c>
      <c r="E90" s="139" t="str">
        <f>'Table 1'!D91</f>
        <v>un</v>
      </c>
      <c r="F90" s="140">
        <f>'Table 1'!E91</f>
        <v>3</v>
      </c>
      <c r="G90" s="140"/>
      <c r="H90" s="141"/>
    </row>
    <row r="91" spans="2:8" ht="12" customHeight="1">
      <c r="B91" s="120" t="s">
        <v>242</v>
      </c>
      <c r="C91" s="121">
        <f>'Table 1'!B92</f>
        <v>98210</v>
      </c>
      <c r="D91" s="138" t="str">
        <f>'Table 1'!C92</f>
        <v>74-TOMADA SIMPLES DE EMBUTIR - 110/220V-4"X4"</v>
      </c>
      <c r="E91" s="139" t="str">
        <f>'Table 1'!D92</f>
        <v>un</v>
      </c>
      <c r="F91" s="140">
        <f>'Table 1'!E92</f>
        <v>6</v>
      </c>
      <c r="G91" s="140"/>
      <c r="H91" s="141"/>
    </row>
    <row r="92" spans="2:8" ht="12" customHeight="1">
      <c r="B92" s="120" t="s">
        <v>241</v>
      </c>
      <c r="C92" s="121">
        <f>'Table 1'!B93</f>
        <v>90710</v>
      </c>
      <c r="D92" s="138" t="str">
        <f>'Table 1'!C93</f>
        <v>75-PONTO COM INTERRUPTOR PARALELO - 1 TECLA, EM CAIXA 4"X2"</v>
      </c>
      <c r="E92" s="139" t="str">
        <f>'Table 1'!D93</f>
        <v>un</v>
      </c>
      <c r="F92" s="140">
        <f>'Table 1'!E93</f>
        <v>2</v>
      </c>
      <c r="G92" s="140"/>
      <c r="H92" s="141"/>
    </row>
    <row r="93" spans="2:8" ht="12" customHeight="1">
      <c r="B93" s="120" t="s">
        <v>241</v>
      </c>
      <c r="C93" s="121" t="str">
        <f>'Table 1'!B94</f>
        <v>74131/004</v>
      </c>
      <c r="D93" s="138" t="str">
        <f>'Table 1'!C94</f>
        <v>76-Painel de distribuição em chapa de aço 16USG, para até 18 disjuntores monopolares, pintura em epoxi cor bege, com trinco, espelho interno com plaquetas de identificação em acrílico para cada circuito e porta para projeto, deverá atender o solicitado no diagrama unifilar em projeto</v>
      </c>
      <c r="E93" s="139" t="str">
        <f>'Table 1'!D94</f>
        <v>un</v>
      </c>
      <c r="F93" s="140">
        <f>'Table 1'!E94</f>
        <v>2</v>
      </c>
      <c r="G93" s="140"/>
      <c r="H93" s="141"/>
    </row>
    <row r="94" spans="2:8" ht="12" customHeight="1">
      <c r="B94" s="120" t="s">
        <v>241</v>
      </c>
      <c r="C94" s="121" t="str">
        <f>'Table 1'!B95</f>
        <v>74130/6</v>
      </c>
      <c r="D94" s="138" t="str">
        <f>'Table 1'!C95</f>
        <v>77-Disjuntor termomagnético tripolar 125A Capac. Interrup. 25 KVA-curva C</v>
      </c>
      <c r="E94" s="139" t="str">
        <f>'Table 1'!D95</f>
        <v>un</v>
      </c>
      <c r="F94" s="140">
        <f>'Table 1'!E95</f>
        <v>1</v>
      </c>
      <c r="G94" s="140"/>
      <c r="H94" s="141"/>
    </row>
    <row r="95" spans="2:8" ht="12" customHeight="1">
      <c r="B95" s="120" t="s">
        <v>241</v>
      </c>
      <c r="C95" s="121" t="str">
        <f>'Table 1'!B96</f>
        <v>74130/5</v>
      </c>
      <c r="D95" s="138" t="str">
        <f>'Table 1'!C96</f>
        <v>78-Disjuntor termomagnético tripolar 100A Capac. Interrup. 25 KVA-curva C</v>
      </c>
      <c r="E95" s="139" t="str">
        <f>'Table 1'!D96</f>
        <v>un</v>
      </c>
      <c r="F95" s="140">
        <f>'Table 1'!E96</f>
        <v>1</v>
      </c>
      <c r="G95" s="140"/>
      <c r="H95" s="141"/>
    </row>
    <row r="96" spans="2:8" ht="12" customHeight="1">
      <c r="B96" s="120" t="s">
        <v>242</v>
      </c>
      <c r="C96" s="121" t="str">
        <f>'Table 1'!B97</f>
        <v xml:space="preserve">09.13.011 </v>
      </c>
      <c r="D96" s="138" t="str">
        <f>'Table 1'!C97</f>
        <v xml:space="preserve">79- PP-03 PARA RAIOS FRANKLIN COM MASTRO AÇO GALVANIZADO  02" X 6,00M </v>
      </c>
      <c r="E96" s="139" t="str">
        <f>'Table 1'!D97</f>
        <v>un</v>
      </c>
      <c r="F96" s="140">
        <f>'Table 1'!E97</f>
        <v>8</v>
      </c>
      <c r="G96" s="140"/>
      <c r="H96" s="131"/>
    </row>
    <row r="97" spans="2:8" ht="12" customHeight="1">
      <c r="B97" s="120" t="s">
        <v>242</v>
      </c>
      <c r="C97" s="121">
        <f>'Table 1'!B98</f>
        <v>90475</v>
      </c>
      <c r="D97" s="138" t="str">
        <f>'Table 1'!C98</f>
        <v>80-Interruptor diferencial $x63A Sens 30 MA (tetrapolar)</v>
      </c>
      <c r="E97" s="139" t="str">
        <f>'Table 1'!D98</f>
        <v>un</v>
      </c>
      <c r="F97" s="140">
        <f>'Table 1'!E98</f>
        <v>2</v>
      </c>
      <c r="G97" s="140"/>
      <c r="H97" s="141"/>
    </row>
    <row r="98" spans="2:8" ht="12" customHeight="1">
      <c r="B98" s="120" t="s">
        <v>241</v>
      </c>
      <c r="C98" s="121" t="str">
        <f>'Table 1'!B99</f>
        <v>74130/005</v>
      </c>
      <c r="D98" s="138" t="str">
        <f>'Table 1'!C99</f>
        <v>81-Disjuntor termomagnético tripolar 80A Capac, interrrup, 25 KA-Curva C</v>
      </c>
      <c r="E98" s="139" t="str">
        <f>'Table 1'!D99</f>
        <v>un</v>
      </c>
      <c r="F98" s="140">
        <f>'Table 1'!E99</f>
        <v>2</v>
      </c>
      <c r="G98" s="140"/>
      <c r="H98" s="141"/>
    </row>
    <row r="99" spans="2:8" ht="12" customHeight="1">
      <c r="B99" s="120" t="s">
        <v>241</v>
      </c>
      <c r="C99" s="121" t="str">
        <f>'Table 1'!B100</f>
        <v>74130/001</v>
      </c>
      <c r="D99" s="138" t="str">
        <f>'Table 1'!C100</f>
        <v>82-Disjuntor termomagnético monopolar padrão nema (americano) 10 a 30 A</v>
      </c>
      <c r="E99" s="139" t="str">
        <f>'Table 1'!D100</f>
        <v>un</v>
      </c>
      <c r="F99" s="140">
        <f>'Table 1'!E100</f>
        <v>10</v>
      </c>
      <c r="G99" s="140"/>
      <c r="H99" s="141"/>
    </row>
    <row r="100" spans="2:8" ht="12" customHeight="1">
      <c r="B100" s="120" t="s">
        <v>241</v>
      </c>
      <c r="C100" s="121" t="str">
        <f>'Table 1'!B101</f>
        <v>74130/002</v>
      </c>
      <c r="D100" s="138" t="str">
        <f>'Table 1'!C101</f>
        <v>83-Disjuntor termomagnético monopolar padrão nema (americano) 35 a 50 A</v>
      </c>
      <c r="E100" s="139" t="str">
        <f>'Table 1'!D101</f>
        <v>un</v>
      </c>
      <c r="F100" s="140">
        <f>'Table 1'!E101</f>
        <v>10</v>
      </c>
      <c r="G100" s="140"/>
      <c r="H100" s="141"/>
    </row>
    <row r="101" spans="2:8" ht="12" customHeight="1">
      <c r="B101" s="120" t="s">
        <v>241</v>
      </c>
      <c r="C101" s="121" t="str">
        <f>'Table 1'!B102</f>
        <v>74130/003</v>
      </c>
      <c r="D101" s="138" t="str">
        <f>'Table 1'!C102</f>
        <v>84-Disjuntor termomagnético bipolar padrão nema (americano) 10 a 30 A</v>
      </c>
      <c r="E101" s="139" t="str">
        <f>'Table 1'!D102</f>
        <v>un</v>
      </c>
      <c r="F101" s="140">
        <f>'Table 1'!E102</f>
        <v>5</v>
      </c>
      <c r="G101" s="140"/>
      <c r="H101" s="141"/>
    </row>
    <row r="102" spans="2:8" ht="12" customHeight="1">
      <c r="B102" s="120" t="s">
        <v>242</v>
      </c>
      <c r="C102" s="121" t="str">
        <f>'Table 1'!B103</f>
        <v>09-90-33</v>
      </c>
      <c r="D102" s="138" t="str">
        <f>'Table 1'!C103</f>
        <v>85-Placa 4'X4" com uma tomada de lógica tipo RJ45 CAT, 6</v>
      </c>
      <c r="E102" s="139" t="str">
        <f>'Table 1'!D103</f>
        <v>un</v>
      </c>
      <c r="F102" s="140">
        <f>'Table 1'!E103</f>
        <v>16</v>
      </c>
      <c r="G102" s="140"/>
      <c r="H102" s="141"/>
    </row>
    <row r="103" spans="2:8" ht="12" customHeight="1">
      <c r="B103" s="120" t="s">
        <v>242</v>
      </c>
      <c r="C103" s="121" t="str">
        <f>'Table 1'!B104</f>
        <v>09-90-03</v>
      </c>
      <c r="D103" s="138" t="str">
        <f>'Table 1'!C104</f>
        <v>86-Ponto p/instal.lógica 16 pts-c/certificação</v>
      </c>
      <c r="E103" s="139" t="str">
        <f>'Table 1'!D104</f>
        <v>pt</v>
      </c>
      <c r="F103" s="140">
        <f>'Table 1'!E104</f>
        <v>16</v>
      </c>
      <c r="G103" s="140"/>
      <c r="H103" s="141"/>
    </row>
    <row r="104" spans="2:8" ht="12" customHeight="1">
      <c r="B104" s="120" t="s">
        <v>242</v>
      </c>
      <c r="C104" s="121">
        <v>72337</v>
      </c>
      <c r="D104" s="138" t="str">
        <f>'Table 1'!C105</f>
        <v>87-TOMADA PARA TELEFONE DE 4 POLOS PADRAO TELEBRAS - FORNECIMENTO E INSTALACAO</v>
      </c>
      <c r="E104" s="139" t="s">
        <v>13</v>
      </c>
      <c r="F104" s="140">
        <v>12</v>
      </c>
      <c r="G104" s="140"/>
      <c r="H104" s="141"/>
    </row>
    <row r="105" spans="2:8" ht="12" customHeight="1">
      <c r="B105" s="120" t="s">
        <v>242</v>
      </c>
      <c r="C105" s="121">
        <v>99011</v>
      </c>
      <c r="D105" s="138" t="str">
        <f>'Table 1'!C106</f>
        <v>88-RACK 8U'S COM VENTILAÇÃO, BANDEJA FIXA E RÉGUA DE TOMADAS - INSTALADO</v>
      </c>
      <c r="E105" s="139" t="str">
        <f>'Table 1'!D105</f>
        <v>un</v>
      </c>
      <c r="F105" s="140">
        <v>1</v>
      </c>
      <c r="G105" s="140"/>
      <c r="H105" s="141"/>
    </row>
    <row r="106" spans="2:8" ht="12" customHeight="1">
      <c r="B106" s="120" t="s">
        <v>242</v>
      </c>
      <c r="C106" s="121">
        <v>99017</v>
      </c>
      <c r="D106" s="138" t="str">
        <f>'Table 1'!C107</f>
        <v>89-Switch 24 portas 10/100/1000 gerenciavel</v>
      </c>
      <c r="E106" s="139" t="str">
        <f>'Table 1'!D106</f>
        <v>un</v>
      </c>
      <c r="F106" s="140">
        <f>'Table 1'!E106</f>
        <v>1</v>
      </c>
      <c r="G106" s="140"/>
      <c r="H106" s="141"/>
    </row>
    <row r="107" spans="2:8" ht="12" customHeight="1">
      <c r="B107" s="120" t="s">
        <v>242</v>
      </c>
      <c r="C107" s="121">
        <v>99015</v>
      </c>
      <c r="D107" s="138" t="str">
        <f>'Table 1'!C108</f>
        <v>90-PATCH PAINEL - 24 PORTAS - INSTALADO</v>
      </c>
      <c r="E107" s="139" t="str">
        <f>'Table 1'!D107</f>
        <v>un</v>
      </c>
      <c r="F107" s="140">
        <f>'Table 1'!E107</f>
        <v>1</v>
      </c>
      <c r="G107" s="140"/>
      <c r="H107" s="141"/>
    </row>
    <row r="108" spans="2:8" ht="12" customHeight="1">
      <c r="B108" s="120" t="s">
        <v>242</v>
      </c>
      <c r="C108" s="121">
        <v>90775</v>
      </c>
      <c r="D108" s="138" t="str">
        <f>'Table 1'!C109</f>
        <v>91-PONTO SECO PARA TELEFONE - CAIXA 4"X4"</v>
      </c>
      <c r="E108" s="139" t="str">
        <f>'Table 1'!D108</f>
        <v>un</v>
      </c>
      <c r="F108" s="140">
        <v>2</v>
      </c>
      <c r="G108" s="140"/>
      <c r="H108" s="141"/>
    </row>
    <row r="109" spans="2:8" ht="12" customHeight="1">
      <c r="B109" s="120" t="s">
        <v>242</v>
      </c>
      <c r="C109" s="121">
        <f>'Table 1'!B110</f>
        <v>90563</v>
      </c>
      <c r="D109" s="138" t="str">
        <f>'Table 1'!C110</f>
        <v>92-CAIXA TELEFÔNICA INTERNA PADRÃO TELESP N.3 40X40X13,5CM</v>
      </c>
      <c r="E109" s="139" t="s">
        <v>13</v>
      </c>
      <c r="F109" s="140">
        <v>1</v>
      </c>
      <c r="G109" s="140"/>
      <c r="H109" s="141"/>
    </row>
    <row r="110" spans="2:8" ht="12" customHeight="1">
      <c r="B110" s="120" t="s">
        <v>241</v>
      </c>
      <c r="C110" s="121" t="s">
        <v>130</v>
      </c>
      <c r="D110" s="138" t="str">
        <f>'Table 1'!C111</f>
        <v>93-Caixa de passagem em alvenaria tipo R1 c/ tampa de ferro fundido e aro TP 1F - completa</v>
      </c>
      <c r="E110" s="139" t="str">
        <f>'Table 1'!D109</f>
        <v>un</v>
      </c>
      <c r="F110" s="140">
        <v>3</v>
      </c>
      <c r="G110" s="140"/>
      <c r="H110" s="141"/>
    </row>
    <row r="111" spans="2:8" ht="12" customHeight="1">
      <c r="B111" s="164"/>
      <c r="C111" s="165"/>
      <c r="D111" s="166"/>
      <c r="E111" s="167"/>
      <c r="F111" s="168" t="s">
        <v>243</v>
      </c>
      <c r="G111" s="222"/>
      <c r="H111" s="223"/>
    </row>
    <row r="112" spans="2:8" ht="12" customHeight="1">
      <c r="B112" s="169"/>
      <c r="C112" s="172">
        <v>6</v>
      </c>
      <c r="D112" s="175" t="s">
        <v>133</v>
      </c>
      <c r="E112" s="172"/>
      <c r="F112" s="170"/>
      <c r="G112" s="170"/>
      <c r="H112" s="173"/>
    </row>
    <row r="113" spans="2:8" ht="12" customHeight="1">
      <c r="B113" s="120" t="s">
        <v>241</v>
      </c>
      <c r="C113" s="121">
        <f>'Table 1'!B115</f>
        <v>95469</v>
      </c>
      <c r="D113" s="138" t="str">
        <f>'Table 1'!C115</f>
        <v>94-Vaso sanitário sifonado louça branca padrão popular, com conjunto para fixação para vaso sanitário com parafuso, arruela e bucha</v>
      </c>
      <c r="E113" s="139" t="str">
        <f>'Table 1'!D115</f>
        <v>un</v>
      </c>
      <c r="F113" s="140">
        <f>'Table 1'!E115</f>
        <v>3</v>
      </c>
      <c r="G113" s="140"/>
      <c r="H113" s="141"/>
    </row>
    <row r="114" spans="2:8" ht="12" customHeight="1">
      <c r="B114" s="120" t="s">
        <v>242</v>
      </c>
      <c r="C114" s="121">
        <f>'Table 1'!B116</f>
        <v>79668</v>
      </c>
      <c r="D114" s="138" t="str">
        <f>'Table 1'!C116</f>
        <v>95-Assento para vaso sanitário de plástico padrão popular</v>
      </c>
      <c r="E114" s="139" t="str">
        <f>'Table 1'!D116</f>
        <v>un</v>
      </c>
      <c r="F114" s="140">
        <f>'Table 1'!E116</f>
        <v>3</v>
      </c>
      <c r="G114" s="140"/>
      <c r="H114" s="141"/>
    </row>
    <row r="115" spans="2:8" ht="12" customHeight="1">
      <c r="B115" s="120" t="s">
        <v>241</v>
      </c>
      <c r="C115" s="121">
        <f>'Table 1'!B117</f>
        <v>95469</v>
      </c>
      <c r="D115" s="138" t="str">
        <f>'Table 1'!C117</f>
        <v>96-Vaso sanitário sifonado louça branca padrão popular, com conjunto para fixação para vaso sanitário com parafuso, arruela e bucha incl assento</v>
      </c>
      <c r="E115" s="139" t="str">
        <f>'Table 1'!D117</f>
        <v>un</v>
      </c>
      <c r="F115" s="140">
        <f>'Table 1'!E117</f>
        <v>6</v>
      </c>
      <c r="G115" s="140"/>
      <c r="H115" s="131"/>
    </row>
    <row r="116" spans="2:8" ht="12" customHeight="1">
      <c r="B116" s="120" t="s">
        <v>241</v>
      </c>
      <c r="C116" s="121">
        <f>'Table 1'!B118</f>
        <v>60554</v>
      </c>
      <c r="D116" s="138" t="str">
        <f>'Table 1'!C118</f>
        <v>97-Porta papel higiênico rolão em plástico ABS</v>
      </c>
      <c r="E116" s="139" t="str">
        <f>'Table 1'!D118</f>
        <v>un</v>
      </c>
      <c r="F116" s="140">
        <f>'Table 1'!E118</f>
        <v>9</v>
      </c>
      <c r="G116" s="140"/>
      <c r="H116" s="141"/>
    </row>
    <row r="117" spans="2:8" ht="12" customHeight="1">
      <c r="B117" s="120" t="s">
        <v>242</v>
      </c>
      <c r="C117" s="121">
        <f>'Table 1'!B119</f>
        <v>86943</v>
      </c>
      <c r="D117" s="138" t="str">
        <f>'Table 1'!C119</f>
        <v>98-Lavatório louça branca suspenso 29,5 X 39,0 cm, padrão popular, com sifão plástico tipo copo 1", válvula em plástico branco 1" e conjunto para fixação</v>
      </c>
      <c r="E117" s="139" t="str">
        <f>'Table 1'!D119</f>
        <v>un</v>
      </c>
      <c r="F117" s="140">
        <f>'Table 1'!E119</f>
        <v>24</v>
      </c>
      <c r="G117" s="140"/>
      <c r="H117" s="131"/>
    </row>
    <row r="118" spans="2:8" ht="12" customHeight="1">
      <c r="B118" s="120" t="s">
        <v>241</v>
      </c>
      <c r="C118" s="121">
        <f>'Table 1'!B120</f>
        <v>101358</v>
      </c>
      <c r="D118" s="138" t="str">
        <f>'Table 1'!C120</f>
        <v>99-TANQUE DE PANELA EM AÇO INOXIDÁVEL CHAPA 18  - 600X500X400MM</v>
      </c>
      <c r="E118" s="139" t="str">
        <f>'Table 1'!D120</f>
        <v>un</v>
      </c>
      <c r="F118" s="140">
        <f>'Table 1'!E120</f>
        <v>1</v>
      </c>
      <c r="G118" s="140"/>
      <c r="H118" s="141"/>
    </row>
    <row r="119" spans="2:8" ht="12" customHeight="1">
      <c r="B119" s="120" t="s">
        <v>241</v>
      </c>
      <c r="C119" s="121">
        <f>'Table 1'!B121</f>
        <v>101491</v>
      </c>
      <c r="D119" s="138" t="str">
        <f>'Table 1'!C121</f>
        <v>100-SABONETEIRA PARA SABÃO LÍQUIDO</v>
      </c>
      <c r="E119" s="139" t="str">
        <f>'Table 1'!D121</f>
        <v>un</v>
      </c>
      <c r="F119" s="140">
        <f>'Table 1'!E121</f>
        <v>25</v>
      </c>
      <c r="G119" s="140"/>
      <c r="H119" s="141"/>
    </row>
    <row r="120" spans="2:8" ht="12" customHeight="1">
      <c r="B120" s="120" t="s">
        <v>241</v>
      </c>
      <c r="C120" s="121">
        <f>'Table 1'!B122</f>
        <v>101497</v>
      </c>
      <c r="D120" s="138" t="str">
        <f>'Table 1'!C122</f>
        <v>101-PORTA TOALHA DE PAPEL INTER FOLHAS</v>
      </c>
      <c r="E120" s="139" t="str">
        <f>'Table 1'!D122</f>
        <v>un</v>
      </c>
      <c r="F120" s="140">
        <f>'Table 1'!E122</f>
        <v>25</v>
      </c>
      <c r="G120" s="140"/>
      <c r="H120" s="131"/>
    </row>
    <row r="121" spans="2:8" ht="12" customHeight="1">
      <c r="B121" s="120" t="s">
        <v>241</v>
      </c>
      <c r="C121" s="121">
        <f>'Table 1'!B123</f>
        <v>101340</v>
      </c>
      <c r="D121" s="138" t="str">
        <f>'Table 1'!C123</f>
        <v>102-TANQUE DE LOUÇA BRANCA, SEM COLUNA, CAPACIDADE MÍNIMA 30L, EXCLUSIVE TORNEIRA</v>
      </c>
      <c r="E121" s="139" t="str">
        <f>'Table 1'!D123</f>
        <v>un</v>
      </c>
      <c r="F121" s="140">
        <f>'Table 1'!E123</f>
        <v>3</v>
      </c>
      <c r="G121" s="140"/>
      <c r="H121" s="131"/>
    </row>
    <row r="122" spans="2:8" ht="12" customHeight="1">
      <c r="B122" s="120" t="s">
        <v>242</v>
      </c>
      <c r="C122" s="121">
        <v>101403</v>
      </c>
      <c r="D122" s="138" t="str">
        <f>'Table 1'!C124</f>
        <v>103-TORNEIRA DE PRESSÃO PARA USO GERAL, METAL CROMADO - 1/2"</v>
      </c>
      <c r="E122" s="139" t="s">
        <v>13</v>
      </c>
      <c r="F122" s="140">
        <v>3</v>
      </c>
      <c r="G122" s="140"/>
      <c r="H122" s="141"/>
    </row>
    <row r="123" spans="2:8" ht="12" customHeight="1">
      <c r="B123" s="120" t="s">
        <v>242</v>
      </c>
      <c r="C123" s="121">
        <f>'Table 1'!B125</f>
        <v>101370</v>
      </c>
      <c r="D123" s="138" t="str">
        <f>'Table 1'!C125</f>
        <v>104-BEBEDOURO ELÉTRICO COM SISTEMA DE REFRIGERAÇÃO E DUAS SAÍDAS - 40L</v>
      </c>
      <c r="E123" s="139" t="str">
        <f>'Table 1'!D125</f>
        <v>un</v>
      </c>
      <c r="F123" s="140">
        <v>1</v>
      </c>
      <c r="G123" s="140"/>
      <c r="H123" s="141"/>
    </row>
    <row r="124" spans="2:8" ht="12" customHeight="1">
      <c r="B124" s="120" t="s">
        <v>242</v>
      </c>
      <c r="C124" s="121">
        <f>'Table 1'!B126</f>
        <v>101486</v>
      </c>
      <c r="D124" s="138" t="str">
        <f>'Table 1'!C126</f>
        <v>105-TAMPO PARA BANCADA ÚMIDA - AÇO INOX N.18 (18:8)</v>
      </c>
      <c r="E124" s="139" t="str">
        <f>'Table 1'!D126</f>
        <v>m</v>
      </c>
      <c r="F124" s="140">
        <v>22.95</v>
      </c>
      <c r="G124" s="140"/>
      <c r="H124" s="131"/>
    </row>
    <row r="125" spans="2:8" ht="12" customHeight="1">
      <c r="B125" s="120" t="s">
        <v>242</v>
      </c>
      <c r="C125" s="121">
        <f>'Table 1'!B127</f>
        <v>101486</v>
      </c>
      <c r="D125" s="138" t="str">
        <f>'Table 1'!C127</f>
        <v>106- Bancada em inox</v>
      </c>
      <c r="E125" s="139" t="str">
        <f>'Table 1'!D127</f>
        <v>m</v>
      </c>
      <c r="F125" s="140">
        <v>2.35</v>
      </c>
      <c r="G125" s="140"/>
      <c r="H125" s="131"/>
    </row>
    <row r="126" spans="2:8" ht="12" customHeight="1">
      <c r="B126" s="120" t="s">
        <v>242</v>
      </c>
      <c r="C126" s="121">
        <f>'Table 1'!B128</f>
        <v>170522</v>
      </c>
      <c r="D126" s="138" t="str">
        <f>'Table 1'!C128</f>
        <v>107-BARRA DE APOIO PARA DEFICIENTES L=90 CM (BARRAS COM DIÂMETRO ENTRE 3,0 E 4,5CM)</v>
      </c>
      <c r="E126" s="139" t="str">
        <f>'Table 1'!D128</f>
        <v>m</v>
      </c>
      <c r="F126" s="140">
        <v>24</v>
      </c>
      <c r="G126" s="140"/>
      <c r="H126" s="131"/>
    </row>
    <row r="127" spans="2:8" ht="12" customHeight="1">
      <c r="B127" s="120" t="s">
        <v>242</v>
      </c>
      <c r="C127" s="121">
        <f>'Table 1'!B129</f>
        <v>43751</v>
      </c>
      <c r="D127" s="138" t="str">
        <f>'Table 1'!C129</f>
        <v>108-Expurgo em inox</v>
      </c>
      <c r="E127" s="139" t="str">
        <f>'Table 1'!D129</f>
        <v>un</v>
      </c>
      <c r="F127" s="140">
        <v>1</v>
      </c>
      <c r="G127" s="140"/>
      <c r="H127" s="131"/>
    </row>
    <row r="128" spans="2:8" ht="12" customHeight="1">
      <c r="B128" s="120" t="s">
        <v>242</v>
      </c>
      <c r="C128" s="121">
        <f>'Table 1'!B130</f>
        <v>101410</v>
      </c>
      <c r="D128" s="138" t="str">
        <f>'Table 1'!C130</f>
        <v>109-Torneira automática cromada 1/2" ou 3/4" para lavatório, com engate flexível metálico 1/2" X30 cm</v>
      </c>
      <c r="E128" s="139" t="str">
        <f>'Table 1'!D130</f>
        <v>un</v>
      </c>
      <c r="F128" s="140">
        <v>24</v>
      </c>
      <c r="G128" s="140"/>
      <c r="H128" s="131"/>
    </row>
    <row r="129" spans="2:8" ht="12" customHeight="1">
      <c r="B129" s="120" t="s">
        <v>242</v>
      </c>
      <c r="C129" s="121">
        <f>'Table 1'!B131</f>
        <v>101403</v>
      </c>
      <c r="D129" s="138" t="str">
        <f>'Table 1'!C131</f>
        <v>110-Torneira cromada 1/2" para limpeza</v>
      </c>
      <c r="E129" s="139" t="str">
        <f>'Table 1'!D131</f>
        <v>un</v>
      </c>
      <c r="F129" s="140">
        <v>5</v>
      </c>
      <c r="G129" s="140"/>
      <c r="H129" s="141"/>
    </row>
    <row r="130" spans="2:8" ht="12" customHeight="1">
      <c r="B130" s="120" t="s">
        <v>242</v>
      </c>
      <c r="C130" s="121">
        <f>'Table 1'!B132</f>
        <v>101410</v>
      </c>
      <c r="D130" s="138" t="str">
        <f>'Table 1'!C132</f>
        <v>111-Torneira automática cromada tubo móvel para bancada 1/2" ou 2/3" para pias</v>
      </c>
      <c r="E130" s="139" t="str">
        <f>'Table 1'!D132</f>
        <v>un</v>
      </c>
      <c r="F130" s="140">
        <v>3</v>
      </c>
      <c r="G130" s="140"/>
      <c r="H130" s="141"/>
    </row>
    <row r="131" spans="2:8" ht="12" customHeight="1">
      <c r="B131" s="120" t="s">
        <v>242</v>
      </c>
      <c r="C131" s="121">
        <f>'Table 1'!B133</f>
        <v>101440</v>
      </c>
      <c r="D131" s="138" t="str">
        <f>'Table 1'!C133</f>
        <v>112-CHUVEIRO ELÉTRICO AUTOMÁTICO, CORPO EM PVC CROMADO - 220V-2800/4400W</v>
      </c>
      <c r="E131" s="139" t="str">
        <f>'Table 1'!D133</f>
        <v>un</v>
      </c>
      <c r="F131" s="140">
        <f>'Table 1'!E133</f>
        <v>3</v>
      </c>
      <c r="G131" s="140"/>
      <c r="H131" s="141"/>
    </row>
    <row r="132" spans="2:8" ht="12" customHeight="1">
      <c r="B132" s="120"/>
      <c r="C132" s="121" t="str">
        <f>'Table 1'!B134</f>
        <v>cotação</v>
      </c>
      <c r="D132" s="138" t="str">
        <f>'Table 1'!C134</f>
        <v>113-Cadeira escamoteável para banho - padrão PNE</v>
      </c>
      <c r="E132" s="139" t="str">
        <f>'Table 1'!D134</f>
        <v>un</v>
      </c>
      <c r="F132" s="140">
        <v>1</v>
      </c>
      <c r="G132" s="140"/>
      <c r="H132" s="141"/>
    </row>
    <row r="133" spans="2:8" ht="12" customHeight="1">
      <c r="B133" s="120" t="s">
        <v>242</v>
      </c>
      <c r="C133" s="121">
        <f>'Table 1'!B135</f>
        <v>100210</v>
      </c>
      <c r="D133" s="138" t="str">
        <f>'Table 1'!C135</f>
        <v>114-CAIXA D'ÁGUA DE FIBRA DE VIDRO - 1500 LITROS</v>
      </c>
      <c r="E133" s="139" t="str">
        <f>'Table 1'!D135</f>
        <v>un</v>
      </c>
      <c r="F133" s="140">
        <v>2</v>
      </c>
      <c r="G133" s="140"/>
      <c r="H133" s="131"/>
    </row>
    <row r="134" spans="2:8" ht="12" customHeight="1">
      <c r="B134" s="120" t="s">
        <v>241</v>
      </c>
      <c r="C134" s="121" t="str">
        <f>'Table 1'!B136</f>
        <v>73795/003</v>
      </c>
      <c r="D134" s="138" t="str">
        <f>'Table 1'!C136</f>
        <v>115-Válvula de retenção vertical D =25 mm (1 1/4")</v>
      </c>
      <c r="E134" s="139" t="str">
        <f>'Table 1'!D136</f>
        <v>un</v>
      </c>
      <c r="F134" s="140">
        <v>1</v>
      </c>
      <c r="G134" s="140"/>
      <c r="H134" s="141"/>
    </row>
    <row r="135" spans="2:8" ht="12" customHeight="1">
      <c r="B135" s="120" t="s">
        <v>241</v>
      </c>
      <c r="C135" s="121">
        <f>'Table 1'!B137</f>
        <v>94796</v>
      </c>
      <c r="D135" s="138" t="str">
        <f>'Table 1'!C137</f>
        <v>116-Torneira de bóia real 3/4"</v>
      </c>
      <c r="E135" s="139" t="str">
        <f>'Table 1'!D137</f>
        <v>un</v>
      </c>
      <c r="F135" s="140">
        <v>2</v>
      </c>
      <c r="G135" s="140"/>
      <c r="H135" s="141"/>
    </row>
    <row r="136" spans="2:8" ht="12" customHeight="1">
      <c r="B136" s="120" t="s">
        <v>241</v>
      </c>
      <c r="C136" s="121">
        <f>'Table 1'!B138</f>
        <v>51651</v>
      </c>
      <c r="D136" s="138" t="str">
        <f>'Table 1'!C138</f>
        <v>117-Luva de aço galvanizado 3/4"</v>
      </c>
      <c r="E136" s="139" t="str">
        <f>'Table 1'!D138</f>
        <v>un</v>
      </c>
      <c r="F136" s="140">
        <v>1</v>
      </c>
      <c r="G136" s="140"/>
      <c r="H136" s="141"/>
    </row>
    <row r="137" spans="2:8" ht="12" customHeight="1">
      <c r="B137" s="120" t="s">
        <v>242</v>
      </c>
      <c r="C137" s="121">
        <f>'Table 1'!B139</f>
        <v>65666</v>
      </c>
      <c r="D137" s="138" t="str">
        <f>'Table 1'!C139</f>
        <v>118-Filtro volumétrico modelo VF1</v>
      </c>
      <c r="E137" s="139" t="str">
        <f>'Table 1'!D139</f>
        <v>un</v>
      </c>
      <c r="F137" s="140">
        <v>1</v>
      </c>
      <c r="G137" s="140"/>
      <c r="H137" s="141"/>
    </row>
    <row r="138" spans="2:8" ht="12" customHeight="1">
      <c r="B138" s="120"/>
      <c r="C138" s="121" t="str">
        <f>'Table 1'!B140</f>
        <v>cotação cs da cisterna</v>
      </c>
      <c r="D138" s="138" t="str">
        <f>'Table 1'!C140</f>
        <v>119-Freio d'água D = 100 mm</v>
      </c>
      <c r="E138" s="139" t="str">
        <f>'Table 1'!D140</f>
        <v>un</v>
      </c>
      <c r="F138" s="140">
        <f>'Table 1'!E140</f>
        <v>1</v>
      </c>
      <c r="G138" s="140"/>
      <c r="H138" s="141"/>
    </row>
    <row r="139" spans="2:8" ht="12" customHeight="1">
      <c r="B139" s="120" t="s">
        <v>242</v>
      </c>
      <c r="C139" s="121">
        <f>'Table 1'!B141</f>
        <v>108070</v>
      </c>
      <c r="D139" s="138" t="str">
        <f>'Table 1'!C141</f>
        <v>120-SIFÃO COM COPO, TIPO REFORÇADO, PVC RÍGIDO - 1 1/2"X2"</v>
      </c>
      <c r="E139" s="139" t="str">
        <f>'Table 1'!D141</f>
        <v>un</v>
      </c>
      <c r="F139" s="140">
        <f>'Table 1'!E141</f>
        <v>1</v>
      </c>
      <c r="G139" s="140"/>
      <c r="H139" s="141"/>
    </row>
    <row r="140" spans="2:8" ht="12" customHeight="1">
      <c r="B140" s="120"/>
      <c r="C140" s="121" t="str">
        <f>'Table 1'!B142</f>
        <v>cotação</v>
      </c>
      <c r="D140" s="138" t="str">
        <f>'Table 1'!C142</f>
        <v>121-Sistema automático de realimentação 3/4" contendo bóia automática de nível e válvula solenóide</v>
      </c>
      <c r="E140" s="139" t="str">
        <f>'Table 1'!D142</f>
        <v>un</v>
      </c>
      <c r="F140" s="140">
        <f>'Table 1'!E142</f>
        <v>1</v>
      </c>
      <c r="G140" s="140"/>
      <c r="H140" s="141"/>
    </row>
    <row r="141" spans="2:8" ht="12" customHeight="1">
      <c r="B141" s="120"/>
      <c r="C141" s="121" t="str">
        <f>'Table 1'!B143</f>
        <v>cotação</v>
      </c>
      <c r="D141" s="138" t="str">
        <f>'Table 1'!C143</f>
        <v>122-Conjunto flutuante de sucção D = 1"</v>
      </c>
      <c r="E141" s="139" t="str">
        <f>'Table 1'!D143</f>
        <v>un</v>
      </c>
      <c r="F141" s="140">
        <f>'Table 1'!E143</f>
        <v>1</v>
      </c>
      <c r="G141" s="140"/>
      <c r="H141" s="141"/>
    </row>
    <row r="142" spans="2:8" ht="12" customHeight="1">
      <c r="B142" s="120" t="s">
        <v>242</v>
      </c>
      <c r="C142" s="121">
        <f>'Table 1'!B144</f>
        <v>100291</v>
      </c>
      <c r="D142" s="138" t="str">
        <f>'Table 1'!C144</f>
        <v>123-Bóia automática de mínimo</v>
      </c>
      <c r="E142" s="139" t="str">
        <f>'Table 1'!D144</f>
        <v>un</v>
      </c>
      <c r="F142" s="140">
        <f>'Table 1'!E144</f>
        <v>1</v>
      </c>
      <c r="G142" s="140"/>
      <c r="H142" s="141"/>
    </row>
    <row r="143" spans="2:8" ht="12" customHeight="1">
      <c r="B143" s="120"/>
      <c r="C143" s="121" t="str">
        <f>'Table 1'!B145</f>
        <v>cotação</v>
      </c>
      <c r="D143" s="138" t="str">
        <f>'Table 1'!C145</f>
        <v>124-Pressurizador silencioso automático com pressostato, potência 0,5 HP - 19
mca 2.000 l/h</v>
      </c>
      <c r="E143" s="139" t="str">
        <f>'Table 1'!D145</f>
        <v>un</v>
      </c>
      <c r="F143" s="140">
        <f>'Table 1'!E145</f>
        <v>1</v>
      </c>
      <c r="G143" s="140"/>
      <c r="H143" s="131"/>
    </row>
    <row r="144" spans="2:8" ht="12" customHeight="1">
      <c r="B144" s="120" t="s">
        <v>241</v>
      </c>
      <c r="C144" s="121">
        <f>'Table 1'!B146</f>
        <v>100354</v>
      </c>
      <c r="D144" s="138" t="str">
        <f>'Table 1'!C146</f>
        <v>125-Registro gaveta 1 1/4" Bruto latão - fornecimento e instalação</v>
      </c>
      <c r="E144" s="139" t="str">
        <f>'Table 1'!D146</f>
        <v>un</v>
      </c>
      <c r="F144" s="140">
        <f>'Table 1'!E146</f>
        <v>1</v>
      </c>
      <c r="G144" s="140"/>
      <c r="H144" s="141"/>
    </row>
    <row r="145" spans="2:8" ht="12" customHeight="1">
      <c r="B145" s="120" t="s">
        <v>242</v>
      </c>
      <c r="C145" s="121">
        <f>'Table 1'!B147</f>
        <v>100502</v>
      </c>
      <c r="D145" s="138" t="str">
        <f>'Table 1'!C147</f>
        <v>126-Registro gaveta 3/4" Bruto latão - fornecimento e instalação</v>
      </c>
      <c r="E145" s="139" t="str">
        <f>'Table 1'!D147</f>
        <v>un</v>
      </c>
      <c r="F145" s="140">
        <f>'Table 1'!E147</f>
        <v>1</v>
      </c>
      <c r="G145" s="140"/>
      <c r="H145" s="141"/>
    </row>
    <row r="146" spans="2:8" ht="12" customHeight="1">
      <c r="B146" s="120" t="s">
        <v>241</v>
      </c>
      <c r="C146" s="121">
        <f>'Table 1'!B148</f>
        <v>100503</v>
      </c>
      <c r="D146" s="138" t="str">
        <f>'Table 1'!C148</f>
        <v>127-Registro gaveta 1" Bruto latão - fornecimento e instalação</v>
      </c>
      <c r="E146" s="139" t="str">
        <f>'Table 1'!D148</f>
        <v>un</v>
      </c>
      <c r="F146" s="140">
        <f>'Table 1'!E148</f>
        <v>1</v>
      </c>
      <c r="G146" s="140"/>
      <c r="H146" s="141"/>
    </row>
    <row r="147" spans="2:8" ht="12" customHeight="1">
      <c r="B147" s="120" t="s">
        <v>242</v>
      </c>
      <c r="C147" s="121">
        <f>'Table 1'!B149</f>
        <v>100551</v>
      </c>
      <c r="D147" s="138" t="str">
        <f>'Table 1'!C149</f>
        <v>128-Registro pressão 3/4" com canopla -acabamento cromado simples</v>
      </c>
      <c r="E147" s="139" t="str">
        <f>'Table 1'!D149</f>
        <v>un</v>
      </c>
      <c r="F147" s="140">
        <f>'Table 1'!E149</f>
        <v>3</v>
      </c>
      <c r="G147" s="140"/>
      <c r="H147" s="141"/>
    </row>
    <row r="148" spans="2:8" ht="12" customHeight="1">
      <c r="B148" s="120" t="s">
        <v>241</v>
      </c>
      <c r="C148" s="121">
        <f>'Table 1'!B150</f>
        <v>101424</v>
      </c>
      <c r="D148" s="138" t="str">
        <f>'Table 1'!C150</f>
        <v>129-válvula descarga 1 1/2", com registro, acabamento em metal cromado</v>
      </c>
      <c r="E148" s="139" t="str">
        <f>'Table 1'!D150</f>
        <v>un</v>
      </c>
      <c r="F148" s="140">
        <f>'Table 1'!E150</f>
        <v>10</v>
      </c>
      <c r="G148" s="140"/>
      <c r="H148" s="131"/>
    </row>
    <row r="149" spans="2:8" ht="12" customHeight="1">
      <c r="B149" s="120" t="s">
        <v>242</v>
      </c>
      <c r="C149" s="121">
        <f>'Table 1'!B151</f>
        <v>100531</v>
      </c>
      <c r="D149" s="138" t="str">
        <f>'Table 1'!C151</f>
        <v>130-Registro gaveta 3/4" com canopla, acabamento cromado simples</v>
      </c>
      <c r="E149" s="139" t="str">
        <f>'Table 1'!D151</f>
        <v>un</v>
      </c>
      <c r="F149" s="140">
        <f>'Table 1'!E151</f>
        <v>27</v>
      </c>
      <c r="G149" s="140"/>
      <c r="H149" s="131"/>
    </row>
    <row r="150" spans="2:8" ht="12" customHeight="1">
      <c r="B150" s="120" t="s">
        <v>241</v>
      </c>
      <c r="C150" s="121">
        <f>'Table 1'!B152</f>
        <v>100214</v>
      </c>
      <c r="D150" s="138" t="str">
        <f>'Table 1'!C152</f>
        <v>131-Reservatório de água de fibra cilíndrico, capacidade 5000 l</v>
      </c>
      <c r="E150" s="139" t="str">
        <f>'Table 1'!D152</f>
        <v>un</v>
      </c>
      <c r="F150" s="140">
        <f>'Table 1'!E152</f>
        <v>2</v>
      </c>
      <c r="G150" s="140"/>
      <c r="H150" s="131"/>
    </row>
    <row r="151" spans="2:8" ht="12" customHeight="1">
      <c r="B151" s="120" t="s">
        <v>241</v>
      </c>
      <c r="C151" s="121">
        <f>'Table 1'!B153</f>
        <v>100291</v>
      </c>
      <c r="D151" s="138" t="str">
        <f>'Table 1'!C153</f>
        <v>132-Torneira de bóia real 3/4"</v>
      </c>
      <c r="E151" s="139" t="str">
        <f>'Table 1'!D153</f>
        <v>un</v>
      </c>
      <c r="F151" s="140">
        <f>'Table 1'!E153</f>
        <v>1</v>
      </c>
      <c r="G151" s="140"/>
      <c r="H151" s="141"/>
    </row>
    <row r="152" spans="2:8" ht="12" customHeight="1">
      <c r="B152" s="120" t="s">
        <v>241</v>
      </c>
      <c r="C152" s="121">
        <f>'Table 1'!B154</f>
        <v>51651</v>
      </c>
      <c r="D152" s="138" t="str">
        <f>'Table 1'!C154</f>
        <v>133-Luva de aço galvanizado 3/4"</v>
      </c>
      <c r="E152" s="139" t="str">
        <f>'Table 1'!D154</f>
        <v>un</v>
      </c>
      <c r="F152" s="140">
        <f>'Table 1'!E154</f>
        <v>1</v>
      </c>
      <c r="G152" s="140"/>
      <c r="H152" s="141"/>
    </row>
    <row r="153" spans="2:8" ht="12" customHeight="1">
      <c r="B153" s="120" t="s">
        <v>242</v>
      </c>
      <c r="C153" s="121">
        <f>'Table 1'!B155</f>
        <v>100502</v>
      </c>
      <c r="D153" s="138" t="str">
        <f>'Table 1'!C155</f>
        <v>134-Registro gaveta 3/4" Bruto latão - fornecimento e instalação</v>
      </c>
      <c r="E153" s="139" t="str">
        <f>'Table 1'!D155</f>
        <v>un</v>
      </c>
      <c r="F153" s="140">
        <f>'Table 1'!E155</f>
        <v>2</v>
      </c>
      <c r="G153" s="140"/>
      <c r="H153" s="141"/>
    </row>
    <row r="154" spans="2:8" ht="12" customHeight="1">
      <c r="B154" s="120" t="s">
        <v>242</v>
      </c>
      <c r="C154" s="121">
        <f>'Table 1'!B156</f>
        <v>101010</v>
      </c>
      <c r="D154" s="138" t="str">
        <f>'Table 1'!C156</f>
        <v>135-Caixa sifonada PVC com grelha</v>
      </c>
      <c r="E154" s="139" t="str">
        <f>'Table 1'!D156</f>
        <v>un</v>
      </c>
      <c r="F154" s="140">
        <f>'Table 1'!E156</f>
        <v>15</v>
      </c>
      <c r="G154" s="140"/>
      <c r="H154" s="131"/>
    </row>
    <row r="155" spans="2:8" ht="12" customHeight="1">
      <c r="B155" s="120" t="s">
        <v>242</v>
      </c>
      <c r="C155" s="121">
        <f>'Table 1'!B157</f>
        <v>89957</v>
      </c>
      <c r="D155" s="138" t="str">
        <f>'Table 1'!C157</f>
        <v>136-Ponto de água fria 3/4"</v>
      </c>
      <c r="E155" s="139" t="str">
        <f>'Table 1'!D157</f>
        <v>pt</v>
      </c>
      <c r="F155" s="140">
        <f>'Table 1'!E157</f>
        <v>51</v>
      </c>
      <c r="G155" s="140"/>
      <c r="H155" s="131"/>
    </row>
    <row r="156" spans="2:8" ht="12" customHeight="1">
      <c r="B156" s="120" t="s">
        <v>241</v>
      </c>
      <c r="C156" s="121" t="str">
        <f>'Table 1'!B158</f>
        <v>73959/002</v>
      </c>
      <c r="D156" s="138" t="str">
        <f>'Table 1'!C158</f>
        <v>137-Ponto de água fria 1 1/2"</v>
      </c>
      <c r="E156" s="139" t="str">
        <f>'Table 1'!D158</f>
        <v>pt</v>
      </c>
      <c r="F156" s="140">
        <f>'Table 1'!E158</f>
        <v>10</v>
      </c>
      <c r="G156" s="140"/>
      <c r="H156" s="141"/>
    </row>
    <row r="157" spans="2:8" ht="12" customHeight="1">
      <c r="B157" s="120" t="s">
        <v>242</v>
      </c>
      <c r="C157" s="121">
        <f>'Table 1'!B159</f>
        <v>48101</v>
      </c>
      <c r="D157" s="138" t="str">
        <f>'Table 1'!C159</f>
        <v>138-Ponto de esgoto DN 50</v>
      </c>
      <c r="E157" s="139" t="str">
        <f>'Table 1'!D159</f>
        <v>m</v>
      </c>
      <c r="F157" s="140">
        <f>'Table 1'!E159</f>
        <v>51</v>
      </c>
      <c r="G157" s="140"/>
      <c r="H157" s="131"/>
    </row>
    <row r="158" spans="2:8" ht="12" customHeight="1">
      <c r="B158" s="120" t="s">
        <v>241</v>
      </c>
      <c r="C158" s="121" t="s">
        <v>245</v>
      </c>
      <c r="D158" s="138" t="str">
        <f>'Table 1'!C160</f>
        <v>139-Ponto de esgoto DN 100</v>
      </c>
      <c r="E158" s="139" t="s">
        <v>94</v>
      </c>
      <c r="F158" s="140">
        <v>10</v>
      </c>
      <c r="G158" s="140"/>
      <c r="H158" s="131"/>
    </row>
    <row r="159" spans="2:8" ht="12" customHeight="1">
      <c r="B159" s="120" t="s">
        <v>242</v>
      </c>
      <c r="C159" s="121">
        <v>90555</v>
      </c>
      <c r="D159" s="138" t="str">
        <f>'Table 1'!C161</f>
        <v>140-CAIXA DE PASSAGEM EM ALVENARIA - ESCAVAÇÃO E APILOAMENTO  0,60*0,60*0,80x23=6,63</v>
      </c>
      <c r="E159" s="139" t="s">
        <v>186</v>
      </c>
      <c r="F159" s="140">
        <v>6.63</v>
      </c>
      <c r="G159" s="140"/>
      <c r="H159" s="141"/>
    </row>
    <row r="160" spans="2:8" ht="12" customHeight="1">
      <c r="B160" s="120" t="s">
        <v>242</v>
      </c>
      <c r="C160" s="121">
        <v>90557</v>
      </c>
      <c r="D160" s="138" t="str">
        <f>'Table 1'!C162</f>
        <v>141-CAIXA DE PASSAGEM EM ALVENARIA - LASTRO DE CONCRETO (FUNDO)- 0,036x23=</v>
      </c>
      <c r="E160" s="139" t="s">
        <v>186</v>
      </c>
      <c r="F160" s="140">
        <v>0.83</v>
      </c>
      <c r="G160" s="140"/>
      <c r="H160" s="141"/>
    </row>
    <row r="161" spans="2:8" ht="12" customHeight="1">
      <c r="B161" s="120" t="s">
        <v>242</v>
      </c>
      <c r="C161" s="121">
        <v>90559</v>
      </c>
      <c r="D161" s="138" t="str">
        <f>'Table 1'!C163</f>
        <v>142-CAIXA DE PASSAGEM EM ALVENARIA - PAREDE DE 1 TIJOLO, REVESTIDA-0,36*23=8,28</v>
      </c>
      <c r="E161" s="139" t="s">
        <v>69</v>
      </c>
      <c r="F161" s="140">
        <v>8.2799999999999994</v>
      </c>
      <c r="G161" s="140"/>
      <c r="H161" s="131"/>
    </row>
    <row r="162" spans="2:8" ht="12" customHeight="1">
      <c r="B162" s="120" t="s">
        <v>242</v>
      </c>
      <c r="C162" s="121">
        <v>90560</v>
      </c>
      <c r="D162" s="138" t="str">
        <f>'Table 1'!C164</f>
        <v>143-CAIXA DE PASSAGEM EM ALVENARIA - TAMPA DE CONCRETO- 0,036x23=0,83</v>
      </c>
      <c r="E162" s="139" t="s">
        <v>69</v>
      </c>
      <c r="F162" s="140">
        <v>0.83</v>
      </c>
      <c r="G162" s="140"/>
      <c r="H162" s="141"/>
    </row>
    <row r="163" spans="2:8" ht="12" customHeight="1">
      <c r="B163" s="120" t="s">
        <v>242</v>
      </c>
      <c r="C163" s="121">
        <f>'Table 1'!B165</f>
        <v>100932</v>
      </c>
      <c r="D163" s="138" t="str">
        <f>'Table 1'!C165</f>
        <v>144-Tubo PVC águas pluviais predial DN 75 mm, inclusive conexões - fornecimento
e instalação</v>
      </c>
      <c r="E163" s="139" t="str">
        <f>'Table 1'!D165</f>
        <v>m</v>
      </c>
      <c r="F163" s="140">
        <v>38</v>
      </c>
      <c r="G163" s="140"/>
      <c r="H163" s="131"/>
    </row>
    <row r="164" spans="2:8" ht="12" customHeight="1">
      <c r="B164" s="120" t="s">
        <v>242</v>
      </c>
      <c r="C164" s="121">
        <f>'Table 1'!B166</f>
        <v>100933</v>
      </c>
      <c r="D164" s="138" t="str">
        <f>'Table 1'!C166</f>
        <v>145-Tubo PVC esgoto/águas pluviais predial DN 100 mm - fornecimento e
instalação</v>
      </c>
      <c r="E164" s="139" t="str">
        <f>'Table 1'!D166</f>
        <v>m</v>
      </c>
      <c r="F164" s="140">
        <f>'Table 1'!E166</f>
        <v>240</v>
      </c>
      <c r="G164" s="140"/>
      <c r="H164" s="131"/>
    </row>
    <row r="165" spans="2:8" ht="12" customHeight="1">
      <c r="B165" s="164"/>
      <c r="C165" s="165"/>
      <c r="D165" s="166"/>
      <c r="E165" s="167"/>
      <c r="F165" s="168" t="s">
        <v>243</v>
      </c>
      <c r="G165" s="222"/>
      <c r="H165" s="223"/>
    </row>
    <row r="166" spans="2:8" ht="12" customHeight="1">
      <c r="B166" s="169"/>
      <c r="C166" s="172">
        <v>7</v>
      </c>
      <c r="D166" s="175" t="str">
        <f>'Table 1'!C169</f>
        <v>REDE AR COMPRIMIDO</v>
      </c>
      <c r="E166" s="172"/>
      <c r="F166" s="170"/>
      <c r="G166" s="170"/>
      <c r="H166" s="173"/>
    </row>
    <row r="167" spans="2:8" ht="12" customHeight="1">
      <c r="B167" s="120" t="s">
        <v>242</v>
      </c>
      <c r="C167" s="121">
        <v>100626</v>
      </c>
      <c r="D167" s="138" t="str">
        <f>'Table 1'!C170</f>
        <v>146-TUBO DE COBRE SEM COSTURA, CLASSE A - 1/2"</v>
      </c>
      <c r="E167" s="139" t="s">
        <v>22</v>
      </c>
      <c r="F167" s="140">
        <v>60</v>
      </c>
      <c r="G167" s="140"/>
      <c r="H167" s="131"/>
    </row>
    <row r="168" spans="2:8" ht="12" customHeight="1">
      <c r="B168" s="120" t="s">
        <v>241</v>
      </c>
      <c r="C168" s="121">
        <v>95248</v>
      </c>
      <c r="D168" s="138" t="str">
        <f>'Table 1'!C171</f>
        <v>147-Válvula esfera latão cromado 1/2"</v>
      </c>
      <c r="E168" s="139" t="s">
        <v>13</v>
      </c>
      <c r="F168" s="140">
        <v>2</v>
      </c>
      <c r="G168" s="140"/>
      <c r="H168" s="141"/>
    </row>
    <row r="169" spans="2:8" ht="12" customHeight="1">
      <c r="B169" s="120" t="s">
        <v>242</v>
      </c>
      <c r="C169" s="121">
        <v>171074</v>
      </c>
      <c r="D169" s="138" t="str">
        <f>'Table 1'!C172</f>
        <v>148-POSTO DE CONSUMO DE O2 OU AR VÁCUO OU N2O</v>
      </c>
      <c r="E169" s="139" t="s">
        <v>13</v>
      </c>
      <c r="F169" s="140">
        <v>18</v>
      </c>
      <c r="G169" s="140"/>
      <c r="H169" s="141"/>
    </row>
    <row r="170" spans="2:8" ht="12" customHeight="1">
      <c r="B170" s="120" t="s">
        <v>242</v>
      </c>
      <c r="C170" s="121">
        <v>123</v>
      </c>
      <c r="D170" s="138" t="str">
        <f>'Table 1'!C173</f>
        <v>149-Filtro regulador de pressão 1/4" X 1/2" Bell-air</v>
      </c>
      <c r="E170" s="139" t="s">
        <v>13</v>
      </c>
      <c r="F170" s="140">
        <v>2</v>
      </c>
      <c r="G170" s="140"/>
      <c r="H170" s="141"/>
    </row>
    <row r="171" spans="2:8" ht="12" customHeight="1">
      <c r="B171" s="164"/>
      <c r="C171" s="165"/>
      <c r="D171" s="166"/>
      <c r="E171" s="167"/>
      <c r="F171" s="168" t="s">
        <v>243</v>
      </c>
      <c r="G171" s="222"/>
      <c r="H171" s="223"/>
    </row>
    <row r="172" spans="2:8" ht="12" customHeight="1">
      <c r="B172" s="169"/>
      <c r="C172" s="172">
        <v>8</v>
      </c>
      <c r="D172" s="175" t="str">
        <f>'Table 1'!C176</f>
        <v>COMUNICAÇÃO VISUAL</v>
      </c>
      <c r="E172" s="172"/>
      <c r="F172" s="170"/>
      <c r="G172" s="170"/>
      <c r="H172" s="173"/>
    </row>
    <row r="173" spans="2:8" ht="12" customHeight="1">
      <c r="B173" s="120"/>
      <c r="C173" s="121">
        <f>'Table 1'!B177</f>
        <v>243</v>
      </c>
      <c r="D173" s="138" t="str">
        <f>'Table 1'!C177</f>
        <v>150-Placas de identificação "1" em chapa de aço galvanizado nº 26 com pintura automotiva PU, com 2 postes reto em aço cor natural engastado no solo, aplicação de adesivo vinil, monomérico dimensão 150X77 cm</v>
      </c>
      <c r="E173" s="139" t="str">
        <f>'Table 1'!D177</f>
        <v>un</v>
      </c>
      <c r="F173" s="140">
        <f>'Table 1'!E177</f>
        <v>1</v>
      </c>
      <c r="G173" s="140"/>
      <c r="H173" s="131"/>
    </row>
    <row r="174" spans="2:8" ht="12" customHeight="1">
      <c r="B174" s="120"/>
      <c r="C174" s="121">
        <v>240</v>
      </c>
      <c r="D174" s="138" t="str">
        <f>'Table 1'!C178</f>
        <v>151-Placa de sinalização "2" em PVC adesivado com adesivo polimérico recortado eletronicamente e fixado à parede com fita dupla face de dimensões 80 X 41 cm</v>
      </c>
      <c r="E174" s="139" t="str">
        <f>'Table 1'!D130</f>
        <v>un</v>
      </c>
      <c r="F174" s="140">
        <v>6</v>
      </c>
      <c r="G174" s="140"/>
      <c r="H174" s="131"/>
    </row>
    <row r="175" spans="2:8" ht="12" customHeight="1">
      <c r="B175" s="120"/>
      <c r="C175" s="121">
        <v>241</v>
      </c>
      <c r="D175" s="138" t="str">
        <f>'Table 1'!C179</f>
        <v>152-Placa de sinalização "3" em PVC adesivado com adesivo polimérico recortado eletronicamente e fixado ao teto por cabo de aço de 2 mm dimensões 40 X 50 cm</v>
      </c>
      <c r="E175" s="139" t="str">
        <f>'Table 1'!D131</f>
        <v>un</v>
      </c>
      <c r="F175" s="140">
        <v>8</v>
      </c>
      <c r="G175" s="140"/>
      <c r="H175" s="131"/>
    </row>
    <row r="176" spans="2:8" ht="12" customHeight="1">
      <c r="B176" s="120"/>
      <c r="C176" s="121">
        <v>242</v>
      </c>
      <c r="D176" s="138" t="str">
        <f>'Table 1'!C180</f>
        <v>153-Placa de sinalização "5 - FACHADA" em chapa de aço galvanizado nº 26 com pintura automotiva PU, fixado à parede com parafusos, aplicação de adesivo vinil monomérico de dimensões 150 X 60 cm</v>
      </c>
      <c r="E176" s="139" t="str">
        <f>'Table 1'!D132</f>
        <v>un</v>
      </c>
      <c r="F176" s="140">
        <v>1</v>
      </c>
      <c r="G176" s="140"/>
      <c r="H176" s="131"/>
    </row>
    <row r="177" spans="2:8" ht="12" customHeight="1">
      <c r="B177" s="120"/>
      <c r="C177" s="121">
        <v>244</v>
      </c>
      <c r="D177" s="138" t="str">
        <f>'Table 1'!C181</f>
        <v>154-Placa de sinalização "6" em PVC adesivado com adesivo polimérico recortado eletronicamente e fixado à parede com fita dupla face de dimensões 20 X 10 cm</v>
      </c>
      <c r="E177" s="139" t="str">
        <f>'Table 1'!D133</f>
        <v>un</v>
      </c>
      <c r="F177" s="140">
        <v>33</v>
      </c>
      <c r="G177" s="140"/>
      <c r="H177" s="141"/>
    </row>
    <row r="178" spans="2:8" ht="12" customHeight="1">
      <c r="B178" s="120"/>
      <c r="C178" s="121">
        <v>245</v>
      </c>
      <c r="D178" s="138" t="str">
        <f>'Table 1'!C182</f>
        <v>155-Placa de sinalização "7" em PVC adesivado com adesivo polimérico recortado eletronicamente e fixado à parede com fita dupla face de dimensões 20 X 5 cm (compressor e resíduos)</v>
      </c>
      <c r="E178" s="139" t="str">
        <f>'Table 1'!D133</f>
        <v>un</v>
      </c>
      <c r="F178" s="140">
        <v>5</v>
      </c>
      <c r="G178" s="140"/>
      <c r="H178" s="141"/>
    </row>
    <row r="179" spans="2:8" ht="12" customHeight="1">
      <c r="B179" s="164"/>
      <c r="C179" s="165"/>
      <c r="D179" s="166"/>
      <c r="E179" s="167"/>
      <c r="F179" s="168" t="s">
        <v>243</v>
      </c>
      <c r="G179" s="222"/>
      <c r="H179" s="223"/>
    </row>
    <row r="180" spans="2:8" ht="12" customHeight="1">
      <c r="B180" s="169"/>
      <c r="C180" s="172">
        <v>9</v>
      </c>
      <c r="D180" s="175" t="str">
        <f>'Table 1'!C185</f>
        <v>DIVERSOS E LIMPEZA DE OBRA</v>
      </c>
      <c r="E180" s="172"/>
      <c r="F180" s="170"/>
      <c r="G180" s="170"/>
      <c r="H180" s="173"/>
    </row>
    <row r="181" spans="2:8" ht="12" customHeight="1">
      <c r="B181" s="120" t="s">
        <v>242</v>
      </c>
      <c r="C181" s="121">
        <v>181212</v>
      </c>
      <c r="D181" s="138" t="str">
        <f>'Table 1'!C186</f>
        <v>156-Banco de concreto curvo</v>
      </c>
      <c r="E181" s="139" t="s">
        <v>22</v>
      </c>
      <c r="F181" s="140">
        <v>2</v>
      </c>
      <c r="G181" s="140"/>
      <c r="H181" s="141"/>
    </row>
    <row r="182" spans="2:8" ht="12" customHeight="1">
      <c r="B182" s="120" t="s">
        <v>242</v>
      </c>
      <c r="C182" s="121">
        <v>181205</v>
      </c>
      <c r="D182" s="138" t="str">
        <f>'Table 1'!C187</f>
        <v>157-Banco em concreto armado L = 150 cm, incluindo estrutura, conforme projeto</v>
      </c>
      <c r="E182" s="139" t="s">
        <v>22</v>
      </c>
      <c r="F182" s="140">
        <v>1.5</v>
      </c>
      <c r="G182" s="140"/>
      <c r="H182" s="141"/>
    </row>
    <row r="183" spans="2:8" ht="12" customHeight="1">
      <c r="B183" s="142" t="s">
        <v>244</v>
      </c>
      <c r="C183" s="143" t="s">
        <v>213</v>
      </c>
      <c r="D183" s="144" t="str">
        <f>'Table 1'!C188</f>
        <v>158-FD-23 FECHAMENTO DE DIVISA COM GRADIL ELETROFUNDIDO / BROCA (H=185CM)-  33,10+45+8,94+7,99+1,55=96,58</v>
      </c>
      <c r="E183" s="145" t="s">
        <v>22</v>
      </c>
      <c r="F183" s="146">
        <v>96.58</v>
      </c>
      <c r="G183" s="146"/>
      <c r="H183" s="147"/>
    </row>
    <row r="184" spans="2:8" ht="12" customHeight="1">
      <c r="B184" s="120" t="s">
        <v>242</v>
      </c>
      <c r="C184" s="121">
        <v>9537</v>
      </c>
      <c r="D184" s="138" t="str">
        <f>'Table 1'!C189</f>
        <v>159-Limpeza final da obra</v>
      </c>
      <c r="E184" s="139" t="s">
        <v>69</v>
      </c>
      <c r="F184" s="140">
        <v>635.77</v>
      </c>
      <c r="G184" s="140"/>
      <c r="H184" s="131"/>
    </row>
    <row r="185" spans="2:8" ht="12" customHeight="1">
      <c r="B185" s="120" t="s">
        <v>242</v>
      </c>
      <c r="C185" s="121">
        <v>10210</v>
      </c>
      <c r="D185" s="138" t="str">
        <f>'Table 1'!C190</f>
        <v>160-CARGA MECANIZADA E REMOÇÃO DE TERRA, INCLUSIVE TRANSPORTE ATÉ 1KM</v>
      </c>
      <c r="E185" s="139" t="s">
        <v>186</v>
      </c>
      <c r="F185" s="140">
        <v>81.38</v>
      </c>
      <c r="G185" s="140"/>
      <c r="H185" s="141"/>
    </row>
    <row r="186" spans="2:8" ht="12" customHeight="1">
      <c r="B186" s="120" t="s">
        <v>242</v>
      </c>
      <c r="C186" s="121">
        <v>10310</v>
      </c>
      <c r="D186" s="138" t="str">
        <f>'Table 1'!C191</f>
        <v>161-TRANSPORTE DE TERRA POR CAMINHÃO BASCULANTE, A PARTIR DE 1KM</v>
      </c>
      <c r="E186" s="139" t="s">
        <v>218</v>
      </c>
      <c r="F186" s="140">
        <v>81.38</v>
      </c>
      <c r="G186" s="140"/>
      <c r="H186" s="141"/>
    </row>
    <row r="187" spans="2:8" ht="12" customHeight="1">
      <c r="B187" s="120" t="s">
        <v>241</v>
      </c>
      <c r="C187" s="121" t="s">
        <v>219</v>
      </c>
      <c r="D187" s="138" t="str">
        <f>'Table 1'!C192</f>
        <v>162-ALUGUEL CONTAINER/ESCRIT INCL INST ELET LARG=2,20 COMP=6,20M =13,64m2*48,16=656,90/mês</v>
      </c>
      <c r="E187" s="139" t="s">
        <v>220</v>
      </c>
      <c r="F187" s="140">
        <v>12</v>
      </c>
      <c r="G187" s="140"/>
      <c r="H187" s="131"/>
    </row>
    <row r="188" spans="2:8" ht="12" customHeight="1">
      <c r="B188" s="120" t="s">
        <v>244</v>
      </c>
      <c r="C188" s="121" t="s">
        <v>221</v>
      </c>
      <c r="D188" s="138" t="str">
        <f>'Table 1'!C193</f>
        <v>163-PT-50 PORTAO DE TELA PARA SETORIZAÇAO 120&lt;H&lt;200 CM</v>
      </c>
      <c r="E188" s="139" t="s">
        <v>69</v>
      </c>
      <c r="F188" s="140">
        <v>6</v>
      </c>
      <c r="G188" s="140"/>
      <c r="H188" s="131"/>
    </row>
    <row r="189" spans="2:8" ht="12" customHeight="1">
      <c r="B189" s="120" t="s">
        <v>244</v>
      </c>
      <c r="C189" s="121" t="s">
        <v>223</v>
      </c>
      <c r="D189" s="138" t="str">
        <f>'Table 1'!C194</f>
        <v>164-PF-30 PORTA EM CHAPA DE AÇO C/VENT.PERM (L=1,60*2,10=3,36*3=10,08</v>
      </c>
      <c r="E189" s="139" t="s">
        <v>69</v>
      </c>
      <c r="F189" s="140">
        <v>10.08</v>
      </c>
      <c r="G189" s="140"/>
      <c r="H189" s="131"/>
    </row>
    <row r="190" spans="2:8" ht="12" customHeight="1">
      <c r="B190" s="126" t="s">
        <v>242</v>
      </c>
      <c r="C190" s="127">
        <v>200319</v>
      </c>
      <c r="D190" s="148" t="str">
        <f>'Table 1'!C195</f>
        <v xml:space="preserve">165-DESENV.PRANCHA TÉCNICA FORM.A1- hidráulica -executivo </v>
      </c>
      <c r="E190" s="149" t="s">
        <v>13</v>
      </c>
      <c r="F190" s="124">
        <v>2</v>
      </c>
      <c r="G190" s="140"/>
      <c r="H190" s="131"/>
    </row>
    <row r="191" spans="2:8" ht="12" customHeight="1">
      <c r="B191" s="126" t="s">
        <v>242</v>
      </c>
      <c r="C191" s="127">
        <v>200319</v>
      </c>
      <c r="D191" s="148" t="str">
        <f>'Table 1'!C196</f>
        <v xml:space="preserve">166-DES. PRANCHA TÉCNICA FORM.A1 -Instalações Elétricas </v>
      </c>
      <c r="E191" s="149" t="s">
        <v>13</v>
      </c>
      <c r="F191" s="124">
        <v>2</v>
      </c>
      <c r="G191" s="140"/>
      <c r="H191" s="131"/>
    </row>
    <row r="192" spans="2:8" ht="12" customHeight="1">
      <c r="B192" s="164"/>
      <c r="C192" s="165"/>
      <c r="D192" s="166"/>
      <c r="E192" s="167"/>
      <c r="F192" s="168" t="s">
        <v>243</v>
      </c>
      <c r="G192" s="222"/>
      <c r="H192" s="223"/>
    </row>
    <row r="193" spans="2:8" ht="12" customHeight="1">
      <c r="B193" s="160"/>
      <c r="C193" s="161"/>
      <c r="D193" s="162"/>
      <c r="E193" s="163"/>
      <c r="F193" s="163" t="s">
        <v>246</v>
      </c>
      <c r="G193" s="224"/>
      <c r="H193" s="225"/>
    </row>
    <row r="194" spans="2:8" ht="12" customHeight="1">
      <c r="B194" s="156"/>
      <c r="C194" s="157"/>
      <c r="D194" s="158"/>
      <c r="E194" s="159"/>
      <c r="F194" s="159" t="s">
        <v>228</v>
      </c>
      <c r="G194" s="214"/>
      <c r="H194" s="215"/>
    </row>
    <row r="195" spans="2:8" ht="12" customHeight="1">
      <c r="B195" s="152"/>
      <c r="C195" s="153"/>
      <c r="D195" s="154"/>
      <c r="E195" s="155"/>
      <c r="F195" s="155" t="s">
        <v>247</v>
      </c>
      <c r="G195" s="216"/>
      <c r="H195" s="217"/>
    </row>
    <row r="196" spans="2:8" ht="12" customHeight="1">
      <c r="B196" s="218"/>
      <c r="C196" s="219"/>
      <c r="D196" s="220"/>
      <c r="E196" s="150"/>
      <c r="F196" s="150"/>
      <c r="G196" s="150"/>
      <c r="H196" s="151"/>
    </row>
    <row r="197" spans="2:8" ht="12" customHeight="1">
      <c r="B197" s="221"/>
      <c r="C197" s="221"/>
      <c r="D197" s="221"/>
      <c r="E197" s="221"/>
      <c r="F197" s="221"/>
      <c r="G197" s="221"/>
      <c r="H197" s="221"/>
    </row>
    <row r="198" spans="2:8" ht="12" customHeight="1">
      <c r="B198" s="221"/>
      <c r="C198" s="221"/>
      <c r="D198" s="221"/>
      <c r="E198" s="221"/>
      <c r="F198" s="221"/>
      <c r="G198" s="221"/>
      <c r="H198" s="221"/>
    </row>
    <row r="199" spans="2:8" ht="12" customHeight="1">
      <c r="B199" s="11"/>
      <c r="C199" s="12"/>
      <c r="D199" s="13"/>
      <c r="E199" s="14"/>
      <c r="F199" s="14"/>
      <c r="G199" s="18"/>
      <c r="H199" s="18"/>
    </row>
    <row r="200" spans="2:8" ht="24" customHeight="1">
      <c r="B200" s="132"/>
      <c r="C200" s="133"/>
      <c r="D200" s="134"/>
      <c r="E200" s="135"/>
      <c r="F200" s="136"/>
      <c r="G200" s="136"/>
      <c r="H200" s="137"/>
    </row>
    <row r="201" spans="2:8" s="8" customFormat="1">
      <c r="B201" s="9"/>
      <c r="C201" s="9"/>
      <c r="D201" s="15"/>
      <c r="E201" s="16"/>
      <c r="F201" s="19"/>
      <c r="G201" s="20"/>
      <c r="H201" s="19"/>
    </row>
    <row r="202" spans="2:8">
      <c r="D202" s="15"/>
      <c r="E202" s="17"/>
    </row>
  </sheetData>
  <mergeCells count="20">
    <mergeCell ref="B3:H3"/>
    <mergeCell ref="B4:H4"/>
    <mergeCell ref="B5:H5"/>
    <mergeCell ref="B6:H6"/>
    <mergeCell ref="B7:H7"/>
    <mergeCell ref="G18:H18"/>
    <mergeCell ref="G26:H26"/>
    <mergeCell ref="G55:H55"/>
    <mergeCell ref="G73:H73"/>
    <mergeCell ref="G111:H111"/>
    <mergeCell ref="G165:H165"/>
    <mergeCell ref="G171:H171"/>
    <mergeCell ref="G179:H179"/>
    <mergeCell ref="G192:H192"/>
    <mergeCell ref="G193:H193"/>
    <mergeCell ref="G194:H194"/>
    <mergeCell ref="G195:H195"/>
    <mergeCell ref="B196:D196"/>
    <mergeCell ref="B197:H197"/>
    <mergeCell ref="B198:H198"/>
  </mergeCells>
  <printOptions horizontalCentered="1"/>
  <pageMargins left="0.39305555555555599" right="0.118055555555556" top="0.118055555555556" bottom="0.118055555555556" header="0.31388888888888899" footer="0.31388888888888899"/>
  <pageSetup paperSize="9" scale="85" fitToHeight="0" orientation="portrait" r:id="rId1"/>
  <rowBreaks count="3" manualBreakCount="3">
    <brk id="30" max="16383" man="1"/>
    <brk id="86" max="16383" man="1"/>
    <brk id="13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U44"/>
  <sheetViews>
    <sheetView view="pageBreakPreview" topLeftCell="B1" zoomScaleNormal="100" zoomScaleSheetLayoutView="100" workbookViewId="0">
      <selection activeCell="A44" sqref="A44:T44"/>
    </sheetView>
  </sheetViews>
  <sheetFormatPr defaultColWidth="9" defaultRowHeight="13.2"/>
  <cols>
    <col min="1" max="1" width="6.88671875" customWidth="1"/>
    <col min="6" max="6" width="10.44140625" customWidth="1"/>
    <col min="7" max="17" width="10.6640625" customWidth="1"/>
    <col min="18" max="18" width="11.6640625" customWidth="1"/>
    <col min="19" max="19" width="2.88671875" customWidth="1"/>
    <col min="20" max="20" width="15.6640625" customWidth="1"/>
  </cols>
  <sheetData>
    <row r="3" spans="1:20">
      <c r="A3" s="194"/>
      <c r="B3" s="177"/>
      <c r="C3" s="249" t="s">
        <v>231</v>
      </c>
      <c r="D3" s="249"/>
      <c r="E3" s="249"/>
      <c r="F3" s="249"/>
      <c r="G3" s="249"/>
      <c r="H3" s="249"/>
      <c r="I3" s="249"/>
      <c r="J3" s="249"/>
      <c r="K3" s="249"/>
      <c r="L3" s="249"/>
      <c r="M3" s="249"/>
      <c r="N3" s="249"/>
      <c r="O3" s="249"/>
      <c r="P3" s="249"/>
      <c r="Q3" s="249"/>
      <c r="R3" s="249"/>
      <c r="S3" s="249"/>
      <c r="T3" s="250"/>
    </row>
    <row r="4" spans="1:20">
      <c r="A4" s="195"/>
      <c r="B4" s="178"/>
      <c r="C4" s="247" t="s">
        <v>232</v>
      </c>
      <c r="D4" s="247"/>
      <c r="E4" s="247"/>
      <c r="F4" s="247"/>
      <c r="G4" s="247"/>
      <c r="H4" s="247"/>
      <c r="I4" s="247"/>
      <c r="J4" s="247"/>
      <c r="K4" s="247"/>
      <c r="L4" s="247"/>
      <c r="M4" s="247"/>
      <c r="N4" s="247"/>
      <c r="O4" s="247"/>
      <c r="P4" s="247"/>
      <c r="Q4" s="247"/>
      <c r="R4" s="247"/>
      <c r="S4" s="247"/>
      <c r="T4" s="251"/>
    </row>
    <row r="5" spans="1:20">
      <c r="A5" s="195"/>
      <c r="B5" s="178"/>
      <c r="C5" s="247"/>
      <c r="D5" s="247"/>
      <c r="E5" s="247"/>
      <c r="F5" s="247"/>
      <c r="G5" s="247"/>
      <c r="H5" s="247"/>
      <c r="I5" s="247"/>
      <c r="J5" s="247"/>
      <c r="K5" s="247"/>
      <c r="L5" s="247"/>
      <c r="M5" s="247"/>
      <c r="N5" s="247"/>
      <c r="O5" s="247"/>
      <c r="P5" s="247"/>
      <c r="Q5" s="247"/>
      <c r="R5" s="247"/>
      <c r="S5" s="247"/>
      <c r="T5" s="251"/>
    </row>
    <row r="6" spans="1:20" ht="15">
      <c r="A6" s="195"/>
      <c r="B6" s="178"/>
      <c r="C6" s="252" t="s">
        <v>250</v>
      </c>
      <c r="D6" s="252"/>
      <c r="E6" s="252"/>
      <c r="F6" s="252"/>
      <c r="G6" s="252"/>
      <c r="H6" s="252"/>
      <c r="I6" s="252"/>
      <c r="J6" s="252"/>
      <c r="K6" s="252"/>
      <c r="L6" s="252"/>
      <c r="M6" s="252"/>
      <c r="N6" s="252"/>
      <c r="O6" s="252"/>
      <c r="P6" s="252"/>
      <c r="Q6" s="252"/>
      <c r="R6" s="252"/>
      <c r="S6" s="252"/>
      <c r="T6" s="253"/>
    </row>
    <row r="7" spans="1:20">
      <c r="A7" s="195"/>
      <c r="B7" s="178"/>
      <c r="C7" s="254" t="s">
        <v>297</v>
      </c>
      <c r="D7" s="254"/>
      <c r="E7" s="254"/>
      <c r="F7" s="254"/>
      <c r="G7" s="254"/>
      <c r="H7" s="254"/>
      <c r="I7" s="254"/>
      <c r="J7" s="254"/>
      <c r="K7" s="254"/>
      <c r="L7" s="254"/>
      <c r="M7" s="254"/>
      <c r="N7" s="254"/>
      <c r="O7" s="254"/>
      <c r="P7" s="254"/>
      <c r="Q7" s="254"/>
      <c r="R7" s="254"/>
      <c r="S7" s="254"/>
      <c r="T7" s="255"/>
    </row>
    <row r="8" spans="1:20">
      <c r="A8" s="237" t="s">
        <v>251</v>
      </c>
      <c r="B8" s="233" t="s">
        <v>4</v>
      </c>
      <c r="C8" s="233"/>
      <c r="D8" s="233"/>
      <c r="E8" s="233"/>
      <c r="F8" s="229" t="s">
        <v>252</v>
      </c>
      <c r="G8" s="229" t="s">
        <v>253</v>
      </c>
      <c r="H8" s="229" t="s">
        <v>254</v>
      </c>
      <c r="I8" s="229" t="s">
        <v>255</v>
      </c>
      <c r="J8" s="229" t="s">
        <v>256</v>
      </c>
      <c r="K8" s="229" t="s">
        <v>257</v>
      </c>
      <c r="L8" s="229" t="s">
        <v>258</v>
      </c>
      <c r="M8" s="229" t="s">
        <v>259</v>
      </c>
      <c r="N8" s="229" t="s">
        <v>260</v>
      </c>
      <c r="O8" s="229" t="s">
        <v>261</v>
      </c>
      <c r="P8" s="229" t="s">
        <v>262</v>
      </c>
      <c r="Q8" s="229" t="s">
        <v>263</v>
      </c>
      <c r="R8" s="247" t="s">
        <v>264</v>
      </c>
      <c r="S8" s="248"/>
      <c r="T8" s="196" t="s">
        <v>265</v>
      </c>
    </row>
    <row r="9" spans="1:20">
      <c r="A9" s="237"/>
      <c r="B9" s="233"/>
      <c r="C9" s="233"/>
      <c r="D9" s="233"/>
      <c r="E9" s="233"/>
      <c r="F9" s="229"/>
      <c r="G9" s="229"/>
      <c r="H9" s="229"/>
      <c r="I9" s="229"/>
      <c r="J9" s="229"/>
      <c r="K9" s="229"/>
      <c r="L9" s="229"/>
      <c r="M9" s="229"/>
      <c r="N9" s="229"/>
      <c r="O9" s="229"/>
      <c r="P9" s="229"/>
      <c r="Q9" s="229"/>
      <c r="R9" s="245" t="s">
        <v>266</v>
      </c>
      <c r="S9" s="245"/>
      <c r="T9" s="3" t="s">
        <v>267</v>
      </c>
    </row>
    <row r="10" spans="1:20">
      <c r="A10" s="237">
        <v>1</v>
      </c>
      <c r="B10" s="232" t="str">
        <f>RESUMO!D9</f>
        <v>SERVIÇOS PRELIMINARES</v>
      </c>
      <c r="C10" s="232"/>
      <c r="D10" s="232"/>
      <c r="E10" s="232"/>
      <c r="F10" s="179">
        <f>R10</f>
        <v>60792.700000000004</v>
      </c>
      <c r="G10" s="180"/>
      <c r="H10" s="180"/>
      <c r="I10" s="181"/>
      <c r="J10" s="180"/>
      <c r="K10" s="180"/>
      <c r="L10" s="181"/>
      <c r="M10" s="180"/>
      <c r="N10" s="180"/>
      <c r="O10" s="180"/>
      <c r="P10" s="180"/>
      <c r="Q10" s="180"/>
      <c r="R10" s="246">
        <f>SUM(48634.16*1.25)</f>
        <v>60792.700000000004</v>
      </c>
      <c r="S10" s="246"/>
      <c r="T10" s="4" t="e">
        <f>R10/S39</f>
        <v>#DIV/0!</v>
      </c>
    </row>
    <row r="11" spans="1:20" ht="6" customHeight="1">
      <c r="A11" s="237"/>
      <c r="B11" s="232"/>
      <c r="C11" s="232"/>
      <c r="D11" s="232"/>
      <c r="E11" s="232"/>
      <c r="F11" s="182"/>
      <c r="G11" s="183"/>
      <c r="H11" s="184"/>
      <c r="I11" s="185"/>
      <c r="J11" s="183"/>
      <c r="K11" s="184"/>
      <c r="L11" s="185"/>
      <c r="M11" s="183"/>
      <c r="N11" s="183"/>
      <c r="O11" s="183"/>
      <c r="P11" s="183"/>
      <c r="Q11" s="184"/>
      <c r="R11" s="245"/>
      <c r="S11" s="245"/>
      <c r="T11" s="5"/>
    </row>
    <row r="12" spans="1:20">
      <c r="A12" s="237"/>
      <c r="B12" s="232"/>
      <c r="C12" s="232"/>
      <c r="D12" s="232"/>
      <c r="E12" s="232"/>
      <c r="F12" s="181"/>
      <c r="G12" s="180"/>
      <c r="H12" s="180"/>
      <c r="I12" s="181"/>
      <c r="J12" s="180"/>
      <c r="K12" s="180"/>
      <c r="L12" s="181"/>
      <c r="M12" s="180"/>
      <c r="N12" s="180"/>
      <c r="O12" s="180"/>
      <c r="P12" s="180"/>
      <c r="Q12" s="180"/>
      <c r="R12" s="245"/>
      <c r="S12" s="245"/>
      <c r="T12" s="6"/>
    </row>
    <row r="13" spans="1:20">
      <c r="A13" s="237">
        <v>2</v>
      </c>
      <c r="B13" s="231" t="s">
        <v>17</v>
      </c>
      <c r="C13" s="231"/>
      <c r="D13" s="231"/>
      <c r="E13" s="231"/>
      <c r="F13" s="179">
        <f>R13/2</f>
        <v>95862.868749999994</v>
      </c>
      <c r="G13" s="186">
        <f>R13/2</f>
        <v>95862.868749999994</v>
      </c>
      <c r="H13" s="180"/>
      <c r="I13" s="181"/>
      <c r="J13" s="180"/>
      <c r="K13" s="180"/>
      <c r="L13" s="181"/>
      <c r="M13" s="180"/>
      <c r="N13" s="180"/>
      <c r="O13" s="180"/>
      <c r="P13" s="180"/>
      <c r="Q13" s="180"/>
      <c r="R13" s="246">
        <f>SUM(153380.59*1.25)</f>
        <v>191725.73749999999</v>
      </c>
      <c r="S13" s="246"/>
      <c r="T13" s="4" t="e">
        <f>R13/S39</f>
        <v>#DIV/0!</v>
      </c>
    </row>
    <row r="14" spans="1:20" ht="6" customHeight="1">
      <c r="A14" s="237"/>
      <c r="B14" s="231"/>
      <c r="C14" s="231"/>
      <c r="D14" s="231"/>
      <c r="E14" s="231"/>
      <c r="F14" s="187"/>
      <c r="G14" s="187"/>
      <c r="H14" s="184"/>
      <c r="I14" s="184"/>
      <c r="J14" s="184"/>
      <c r="K14" s="184"/>
      <c r="L14" s="184"/>
      <c r="M14" s="184"/>
      <c r="N14" s="184"/>
      <c r="O14" s="184"/>
      <c r="P14" s="184"/>
      <c r="Q14" s="184"/>
      <c r="R14" s="245"/>
      <c r="S14" s="245"/>
      <c r="T14" s="5"/>
    </row>
    <row r="15" spans="1:20">
      <c r="A15" s="237"/>
      <c r="B15" s="231"/>
      <c r="C15" s="231"/>
      <c r="D15" s="231"/>
      <c r="E15" s="231"/>
      <c r="F15" s="181"/>
      <c r="G15" s="180"/>
      <c r="H15" s="180"/>
      <c r="I15" s="181"/>
      <c r="J15" s="180"/>
      <c r="K15" s="180"/>
      <c r="L15" s="181"/>
      <c r="M15" s="180"/>
      <c r="N15" s="180"/>
      <c r="O15" s="180"/>
      <c r="P15" s="180"/>
      <c r="Q15" s="180"/>
      <c r="R15" s="245"/>
      <c r="S15" s="245"/>
      <c r="T15" s="7"/>
    </row>
    <row r="16" spans="1:20">
      <c r="A16" s="237">
        <v>3</v>
      </c>
      <c r="B16" s="232" t="s">
        <v>268</v>
      </c>
      <c r="C16" s="232"/>
      <c r="D16" s="232"/>
      <c r="E16" s="232"/>
      <c r="F16" s="181"/>
      <c r="G16" s="180"/>
      <c r="H16" s="180"/>
      <c r="I16" s="181"/>
      <c r="J16" s="180"/>
      <c r="K16" s="186">
        <f>R16/6</f>
        <v>83611.585416666654</v>
      </c>
      <c r="L16" s="186">
        <f>R16/6</f>
        <v>83611.585416666654</v>
      </c>
      <c r="M16" s="186">
        <f>R16/6</f>
        <v>83611.585416666654</v>
      </c>
      <c r="N16" s="186">
        <f>R16/6</f>
        <v>83611.585416666654</v>
      </c>
      <c r="O16" s="186">
        <f>R16/6</f>
        <v>83611.585416666654</v>
      </c>
      <c r="P16" s="186">
        <f>R16/6</f>
        <v>83611.585416666654</v>
      </c>
      <c r="Q16" s="180"/>
      <c r="R16" s="246">
        <f>SUM(401335.61*1.25)</f>
        <v>501669.51249999995</v>
      </c>
      <c r="S16" s="246"/>
      <c r="T16" s="4" t="e">
        <f>R16/S39</f>
        <v>#DIV/0!</v>
      </c>
    </row>
    <row r="17" spans="1:20" ht="6" customHeight="1">
      <c r="A17" s="237"/>
      <c r="B17" s="232"/>
      <c r="C17" s="232"/>
      <c r="D17" s="232"/>
      <c r="E17" s="232"/>
      <c r="F17" s="185"/>
      <c r="G17" s="185"/>
      <c r="H17" s="185"/>
      <c r="I17" s="185"/>
      <c r="J17" s="183"/>
      <c r="K17" s="188"/>
      <c r="L17" s="188"/>
      <c r="M17" s="188"/>
      <c r="N17" s="188"/>
      <c r="O17" s="188"/>
      <c r="P17" s="188"/>
      <c r="Q17" s="184"/>
      <c r="R17" s="246"/>
      <c r="S17" s="246"/>
      <c r="T17" s="5"/>
    </row>
    <row r="18" spans="1:20">
      <c r="A18" s="237"/>
      <c r="B18" s="232"/>
      <c r="C18" s="232"/>
      <c r="D18" s="232"/>
      <c r="E18" s="232"/>
      <c r="F18" s="181"/>
      <c r="G18" s="180"/>
      <c r="H18" s="180"/>
      <c r="I18" s="181"/>
      <c r="J18" s="180"/>
      <c r="K18" s="180"/>
      <c r="L18" s="181"/>
      <c r="M18" s="180"/>
      <c r="N18" s="180"/>
      <c r="O18" s="180"/>
      <c r="P18" s="180"/>
      <c r="Q18" s="180"/>
      <c r="R18" s="245"/>
      <c r="S18" s="245"/>
      <c r="T18" s="6"/>
    </row>
    <row r="19" spans="1:20">
      <c r="A19" s="237">
        <v>4</v>
      </c>
      <c r="B19" s="231" t="s">
        <v>63</v>
      </c>
      <c r="C19" s="231"/>
      <c r="D19" s="231"/>
      <c r="E19" s="231"/>
      <c r="F19" s="181"/>
      <c r="G19" s="186">
        <f>R19/5</f>
        <v>24943.26</v>
      </c>
      <c r="H19" s="186">
        <f>R19/5</f>
        <v>24943.26</v>
      </c>
      <c r="I19" s="186">
        <f>R19/5</f>
        <v>24943.26</v>
      </c>
      <c r="J19" s="186">
        <f>R19/5</f>
        <v>24943.26</v>
      </c>
      <c r="K19" s="186">
        <f>R19/5</f>
        <v>24943.26</v>
      </c>
      <c r="L19" s="181"/>
      <c r="M19" s="180"/>
      <c r="N19" s="180"/>
      <c r="O19" s="180"/>
      <c r="P19" s="180"/>
      <c r="Q19" s="180"/>
      <c r="R19" s="246">
        <f>SUM(99773.04*1.25)</f>
        <v>124716.29999999999</v>
      </c>
      <c r="S19" s="246"/>
      <c r="T19" s="4" t="e">
        <f>R19/S39</f>
        <v>#DIV/0!</v>
      </c>
    </row>
    <row r="20" spans="1:20" ht="6" customHeight="1">
      <c r="A20" s="237"/>
      <c r="B20" s="231"/>
      <c r="C20" s="231"/>
      <c r="D20" s="231"/>
      <c r="E20" s="231"/>
      <c r="F20" s="184"/>
      <c r="G20" s="182"/>
      <c r="H20" s="187"/>
      <c r="I20" s="187"/>
      <c r="J20" s="187"/>
      <c r="K20" s="187"/>
      <c r="L20" s="184"/>
      <c r="M20" s="184"/>
      <c r="N20" s="184"/>
      <c r="O20" s="184"/>
      <c r="P20" s="184"/>
      <c r="Q20" s="184"/>
      <c r="R20" s="245"/>
      <c r="S20" s="245"/>
      <c r="T20" s="5"/>
    </row>
    <row r="21" spans="1:20">
      <c r="A21" s="237"/>
      <c r="B21" s="231"/>
      <c r="C21" s="231"/>
      <c r="D21" s="231"/>
      <c r="E21" s="231"/>
      <c r="F21" s="181"/>
      <c r="G21" s="180"/>
      <c r="H21" s="180"/>
      <c r="I21" s="181"/>
      <c r="J21" s="180"/>
      <c r="K21" s="180"/>
      <c r="L21" s="181"/>
      <c r="M21" s="180"/>
      <c r="N21" s="180"/>
      <c r="O21" s="180"/>
      <c r="P21" s="180"/>
      <c r="Q21" s="180"/>
      <c r="R21" s="245"/>
      <c r="S21" s="245"/>
      <c r="T21" s="7"/>
    </row>
    <row r="22" spans="1:20">
      <c r="A22" s="237">
        <v>5</v>
      </c>
      <c r="B22" s="232" t="s">
        <v>84</v>
      </c>
      <c r="C22" s="232"/>
      <c r="D22" s="232"/>
      <c r="E22" s="232"/>
      <c r="F22" s="189"/>
      <c r="G22" s="184"/>
      <c r="H22" s="184"/>
      <c r="I22" s="189"/>
      <c r="J22" s="186">
        <f>R22/3</f>
        <v>33458.666666666664</v>
      </c>
      <c r="K22" s="186">
        <f>R22/3</f>
        <v>33458.666666666664</v>
      </c>
      <c r="L22" s="179">
        <f>R22/3</f>
        <v>33458.666666666664</v>
      </c>
      <c r="M22" s="180"/>
      <c r="N22" s="180"/>
      <c r="O22" s="180"/>
      <c r="P22" s="180"/>
      <c r="Q22" s="180"/>
      <c r="R22" s="246">
        <f>SUM(80300.8*1.25)</f>
        <v>100376</v>
      </c>
      <c r="S22" s="246"/>
      <c r="T22" s="4" t="e">
        <f>R22/S39</f>
        <v>#DIV/0!</v>
      </c>
    </row>
    <row r="23" spans="1:20" ht="6" customHeight="1">
      <c r="A23" s="237"/>
      <c r="B23" s="232"/>
      <c r="C23" s="232"/>
      <c r="D23" s="232"/>
      <c r="E23" s="232"/>
      <c r="F23" s="185"/>
      <c r="G23" s="183"/>
      <c r="H23" s="184"/>
      <c r="I23" s="185"/>
      <c r="J23" s="188"/>
      <c r="K23" s="187"/>
      <c r="L23" s="182"/>
      <c r="M23" s="183"/>
      <c r="N23" s="183"/>
      <c r="O23" s="183"/>
      <c r="P23" s="183"/>
      <c r="Q23" s="183"/>
      <c r="R23" s="245"/>
      <c r="S23" s="245"/>
      <c r="T23" s="5"/>
    </row>
    <row r="24" spans="1:20">
      <c r="A24" s="237"/>
      <c r="B24" s="232"/>
      <c r="C24" s="232"/>
      <c r="D24" s="232"/>
      <c r="E24" s="232"/>
      <c r="F24" s="181"/>
      <c r="G24" s="180"/>
      <c r="H24" s="180"/>
      <c r="I24" s="181"/>
      <c r="J24" s="180"/>
      <c r="K24" s="180"/>
      <c r="L24" s="181"/>
      <c r="M24" s="180"/>
      <c r="N24" s="180"/>
      <c r="O24" s="180"/>
      <c r="P24" s="180"/>
      <c r="Q24" s="180"/>
      <c r="R24" s="245"/>
      <c r="S24" s="245"/>
      <c r="T24" s="6"/>
    </row>
    <row r="25" spans="1:20">
      <c r="A25" s="237">
        <v>6</v>
      </c>
      <c r="B25" s="231" t="s">
        <v>133</v>
      </c>
      <c r="C25" s="231"/>
      <c r="D25" s="231"/>
      <c r="E25" s="231"/>
      <c r="F25" s="181"/>
      <c r="G25" s="180"/>
      <c r="H25" s="180"/>
      <c r="I25" s="181"/>
      <c r="J25" s="186">
        <f>R25/4</f>
        <v>33372.184375000004</v>
      </c>
      <c r="K25" s="186">
        <f>R25/4</f>
        <v>33372.184375000004</v>
      </c>
      <c r="L25" s="186">
        <f>R25/4</f>
        <v>33372.184375000004</v>
      </c>
      <c r="M25" s="186">
        <f>R25/4</f>
        <v>33372.184375000004</v>
      </c>
      <c r="N25" s="180"/>
      <c r="O25" s="180"/>
      <c r="P25" s="180"/>
      <c r="Q25" s="180"/>
      <c r="R25" s="246">
        <f>SUM(106790.99*1.25)</f>
        <v>133488.73750000002</v>
      </c>
      <c r="S25" s="246"/>
      <c r="T25" s="4" t="e">
        <f>R25/S39</f>
        <v>#DIV/0!</v>
      </c>
    </row>
    <row r="26" spans="1:20" ht="6" customHeight="1">
      <c r="A26" s="237"/>
      <c r="B26" s="231"/>
      <c r="C26" s="231"/>
      <c r="D26" s="231"/>
      <c r="E26" s="231"/>
      <c r="F26" s="184"/>
      <c r="G26" s="184"/>
      <c r="H26" s="184"/>
      <c r="I26" s="184"/>
      <c r="J26" s="187"/>
      <c r="K26" s="187"/>
      <c r="L26" s="187"/>
      <c r="M26" s="187"/>
      <c r="N26" s="184"/>
      <c r="O26" s="184"/>
      <c r="P26" s="184"/>
      <c r="Q26" s="184"/>
      <c r="R26" s="245"/>
      <c r="S26" s="245"/>
      <c r="T26" s="5"/>
    </row>
    <row r="27" spans="1:20">
      <c r="A27" s="237"/>
      <c r="B27" s="231"/>
      <c r="C27" s="231"/>
      <c r="D27" s="231"/>
      <c r="E27" s="231"/>
      <c r="F27" s="181"/>
      <c r="G27" s="180"/>
      <c r="H27" s="180"/>
      <c r="I27" s="181"/>
      <c r="J27" s="180"/>
      <c r="K27" s="180"/>
      <c r="L27" s="181"/>
      <c r="M27" s="180"/>
      <c r="N27" s="180"/>
      <c r="O27" s="180"/>
      <c r="P27" s="180"/>
      <c r="Q27" s="180"/>
      <c r="R27" s="245"/>
      <c r="S27" s="245"/>
      <c r="T27" s="7"/>
    </row>
    <row r="28" spans="1:20">
      <c r="A28" s="237">
        <v>7</v>
      </c>
      <c r="B28" s="232" t="s">
        <v>196</v>
      </c>
      <c r="C28" s="232"/>
      <c r="D28" s="232"/>
      <c r="E28" s="232"/>
      <c r="F28" s="181"/>
      <c r="G28" s="180"/>
      <c r="H28" s="180"/>
      <c r="I28" s="181"/>
      <c r="J28" s="180"/>
      <c r="K28" s="180"/>
      <c r="L28" s="181"/>
      <c r="M28" s="180"/>
      <c r="N28" s="186">
        <f>R28/3</f>
        <v>2098.125</v>
      </c>
      <c r="O28" s="186">
        <f>R28/3</f>
        <v>2098.125</v>
      </c>
      <c r="P28" s="186">
        <f>R28/3</f>
        <v>2098.125</v>
      </c>
      <c r="Q28" s="180"/>
      <c r="R28" s="246">
        <f>SUM(5035.5*1.25)</f>
        <v>6294.375</v>
      </c>
      <c r="S28" s="246"/>
      <c r="T28" s="4" t="e">
        <f>R28/S39</f>
        <v>#DIV/0!</v>
      </c>
    </row>
    <row r="29" spans="1:20" ht="6" customHeight="1">
      <c r="A29" s="237"/>
      <c r="B29" s="232"/>
      <c r="C29" s="232"/>
      <c r="D29" s="232"/>
      <c r="E29" s="232"/>
      <c r="F29" s="185"/>
      <c r="G29" s="183"/>
      <c r="H29" s="184"/>
      <c r="I29" s="185"/>
      <c r="J29" s="183"/>
      <c r="K29" s="184"/>
      <c r="L29" s="185"/>
      <c r="M29" s="183"/>
      <c r="N29" s="188"/>
      <c r="O29" s="188"/>
      <c r="P29" s="188"/>
      <c r="Q29" s="184"/>
      <c r="R29" s="245"/>
      <c r="S29" s="245"/>
      <c r="T29" s="5"/>
    </row>
    <row r="30" spans="1:20">
      <c r="A30" s="237"/>
      <c r="B30" s="232"/>
      <c r="C30" s="232"/>
      <c r="D30" s="232"/>
      <c r="E30" s="232"/>
      <c r="F30" s="181"/>
      <c r="G30" s="180"/>
      <c r="H30" s="180"/>
      <c r="I30" s="181"/>
      <c r="J30" s="180"/>
      <c r="K30" s="180"/>
      <c r="L30" s="181"/>
      <c r="M30" s="180"/>
      <c r="N30" s="180"/>
      <c r="O30" s="180"/>
      <c r="P30" s="180"/>
      <c r="Q30" s="180"/>
      <c r="R30" s="245"/>
      <c r="S30" s="245"/>
      <c r="T30" s="6"/>
    </row>
    <row r="31" spans="1:20">
      <c r="A31" s="237">
        <v>8</v>
      </c>
      <c r="B31" s="231" t="s">
        <v>202</v>
      </c>
      <c r="C31" s="231"/>
      <c r="D31" s="231"/>
      <c r="E31" s="231"/>
      <c r="F31" s="181"/>
      <c r="G31" s="180"/>
      <c r="H31" s="180"/>
      <c r="I31" s="181"/>
      <c r="J31" s="180"/>
      <c r="K31" s="180"/>
      <c r="L31" s="186">
        <f>R31/4</f>
        <v>5923.4437500000004</v>
      </c>
      <c r="M31" s="186">
        <f>R31/4</f>
        <v>5923.4437500000004</v>
      </c>
      <c r="N31" s="186">
        <f>R31/4</f>
        <v>5923.4437500000004</v>
      </c>
      <c r="O31" s="186">
        <f>R31/4</f>
        <v>5923.4437500000004</v>
      </c>
      <c r="P31" s="180"/>
      <c r="Q31" s="180"/>
      <c r="R31" s="246">
        <f>SUM(18955.02*1.25)</f>
        <v>23693.775000000001</v>
      </c>
      <c r="S31" s="246"/>
      <c r="T31" s="4" t="e">
        <f>R31/S39</f>
        <v>#DIV/0!</v>
      </c>
    </row>
    <row r="32" spans="1:20" ht="6" customHeight="1">
      <c r="A32" s="237"/>
      <c r="B32" s="231"/>
      <c r="C32" s="231"/>
      <c r="D32" s="231"/>
      <c r="E32" s="231"/>
      <c r="F32" s="184"/>
      <c r="G32" s="184"/>
      <c r="H32" s="184"/>
      <c r="I32" s="184"/>
      <c r="J32" s="184"/>
      <c r="K32" s="184"/>
      <c r="L32" s="187"/>
      <c r="M32" s="187"/>
      <c r="N32" s="187"/>
      <c r="O32" s="187"/>
      <c r="P32" s="184"/>
      <c r="Q32" s="184"/>
      <c r="R32" s="245"/>
      <c r="S32" s="245"/>
      <c r="T32" s="5"/>
    </row>
    <row r="33" spans="1:21">
      <c r="A33" s="237"/>
      <c r="B33" s="231"/>
      <c r="C33" s="231"/>
      <c r="D33" s="231"/>
      <c r="E33" s="231"/>
      <c r="F33" s="181"/>
      <c r="G33" s="180"/>
      <c r="H33" s="180"/>
      <c r="I33" s="181"/>
      <c r="J33" s="180"/>
      <c r="K33" s="180"/>
      <c r="L33" s="181"/>
      <c r="M33" s="180"/>
      <c r="N33" s="180"/>
      <c r="O33" s="180"/>
      <c r="P33" s="180"/>
      <c r="Q33" s="180"/>
      <c r="R33" s="245"/>
      <c r="S33" s="245"/>
      <c r="T33" s="7"/>
    </row>
    <row r="34" spans="1:21">
      <c r="A34" s="237">
        <v>9</v>
      </c>
      <c r="B34" s="232" t="s">
        <v>210</v>
      </c>
      <c r="C34" s="232"/>
      <c r="D34" s="232"/>
      <c r="E34" s="232"/>
      <c r="F34" s="181"/>
      <c r="G34" s="180"/>
      <c r="H34" s="180"/>
      <c r="I34" s="181"/>
      <c r="J34" s="184"/>
      <c r="K34" s="184"/>
      <c r="L34" s="189"/>
      <c r="M34" s="184"/>
      <c r="N34" s="186">
        <f>R34/4</f>
        <v>43889.303124999999</v>
      </c>
      <c r="O34" s="186">
        <f>R34/4</f>
        <v>43889.303124999999</v>
      </c>
      <c r="P34" s="186">
        <f>R34/4</f>
        <v>43889.303124999999</v>
      </c>
      <c r="Q34" s="186">
        <f>R34/4</f>
        <v>43889.303124999999</v>
      </c>
      <c r="R34" s="246">
        <f>SUM(140445.77*1.25)</f>
        <v>175557.21249999999</v>
      </c>
      <c r="S34" s="246"/>
      <c r="T34" s="4" t="e">
        <f>R34/S39</f>
        <v>#DIV/0!</v>
      </c>
    </row>
    <row r="35" spans="1:21" ht="6" customHeight="1">
      <c r="A35" s="237"/>
      <c r="B35" s="232"/>
      <c r="C35" s="232"/>
      <c r="D35" s="232"/>
      <c r="E35" s="232"/>
      <c r="F35" s="185"/>
      <c r="G35" s="183"/>
      <c r="H35" s="184"/>
      <c r="I35" s="185"/>
      <c r="J35" s="183"/>
      <c r="K35" s="184"/>
      <c r="L35" s="185"/>
      <c r="M35" s="183"/>
      <c r="N35" s="188"/>
      <c r="O35" s="188"/>
      <c r="P35" s="188"/>
      <c r="Q35" s="188"/>
      <c r="R35" s="245"/>
      <c r="S35" s="245"/>
      <c r="T35" s="5"/>
      <c r="U35" s="1"/>
    </row>
    <row r="36" spans="1:21">
      <c r="A36" s="237"/>
      <c r="B36" s="232"/>
      <c r="C36" s="232"/>
      <c r="D36" s="232"/>
      <c r="E36" s="232"/>
      <c r="F36" s="181"/>
      <c r="G36" s="180"/>
      <c r="H36" s="180"/>
      <c r="I36" s="181"/>
      <c r="J36" s="180"/>
      <c r="K36" s="180"/>
      <c r="L36" s="181"/>
      <c r="M36" s="180"/>
      <c r="N36" s="180"/>
      <c r="O36" s="180"/>
      <c r="P36" s="180"/>
      <c r="Q36" s="180"/>
      <c r="R36" s="245"/>
      <c r="S36" s="245"/>
      <c r="T36" s="6"/>
      <c r="U36" s="1"/>
    </row>
    <row r="37" spans="1:21">
      <c r="A37" s="195"/>
      <c r="B37" s="190"/>
      <c r="C37" s="190"/>
      <c r="D37" s="233" t="s">
        <v>269</v>
      </c>
      <c r="E37" s="233"/>
      <c r="F37" s="191">
        <f>SUM(F10:F36)</f>
        <v>156655.56875000001</v>
      </c>
      <c r="G37" s="191">
        <f t="shared" ref="G37:Q37" si="0">SUM(G10:G36)</f>
        <v>120806.12874999999</v>
      </c>
      <c r="H37" s="191">
        <f t="shared" si="0"/>
        <v>24943.26</v>
      </c>
      <c r="I37" s="191">
        <f t="shared" si="0"/>
        <v>24943.26</v>
      </c>
      <c r="J37" s="191">
        <f t="shared" si="0"/>
        <v>91774.111041666678</v>
      </c>
      <c r="K37" s="191">
        <f t="shared" si="0"/>
        <v>175385.69645833332</v>
      </c>
      <c r="L37" s="191">
        <f t="shared" si="0"/>
        <v>156365.88020833334</v>
      </c>
      <c r="M37" s="191">
        <f t="shared" si="0"/>
        <v>122907.21354166666</v>
      </c>
      <c r="N37" s="191">
        <f t="shared" si="0"/>
        <v>135522.45729166665</v>
      </c>
      <c r="O37" s="191">
        <f t="shared" si="0"/>
        <v>135522.45729166665</v>
      </c>
      <c r="P37" s="191">
        <f t="shared" si="0"/>
        <v>129599.01354166665</v>
      </c>
      <c r="Q37" s="191">
        <f t="shared" si="0"/>
        <v>43889.303124999999</v>
      </c>
      <c r="R37" s="94"/>
      <c r="S37" s="94"/>
      <c r="T37" s="176" t="e">
        <f>SUM(T10:T36)*100</f>
        <v>#DIV/0!</v>
      </c>
    </row>
    <row r="38" spans="1:21">
      <c r="A38" s="195"/>
      <c r="B38" s="190"/>
      <c r="C38" s="190"/>
      <c r="D38" s="233"/>
      <c r="E38" s="233"/>
      <c r="F38" s="2"/>
      <c r="G38" s="2"/>
      <c r="H38" s="2"/>
      <c r="I38" s="2"/>
      <c r="J38" s="2"/>
      <c r="K38" s="2"/>
      <c r="L38" s="2"/>
      <c r="M38" s="2"/>
      <c r="N38" s="2"/>
      <c r="O38" s="2"/>
      <c r="P38" s="2"/>
      <c r="Q38" s="2"/>
      <c r="R38" s="192" t="s">
        <v>246</v>
      </c>
      <c r="S38" s="238">
        <f>RESUMO!G193</f>
        <v>0</v>
      </c>
      <c r="T38" s="239"/>
    </row>
    <row r="39" spans="1:21">
      <c r="A39" s="195"/>
      <c r="B39" s="178"/>
      <c r="C39" s="178"/>
      <c r="D39" s="233" t="s">
        <v>273</v>
      </c>
      <c r="E39" s="233"/>
      <c r="F39" s="230" t="e">
        <f>F37/S39</f>
        <v>#DIV/0!</v>
      </c>
      <c r="G39" s="230" t="e">
        <f>G37/S39</f>
        <v>#DIV/0!</v>
      </c>
      <c r="H39" s="230" t="e">
        <f>H37/S39</f>
        <v>#DIV/0!</v>
      </c>
      <c r="I39" s="230" t="e">
        <f>I37/S39</f>
        <v>#DIV/0!</v>
      </c>
      <c r="J39" s="230" t="e">
        <f>J37/S39</f>
        <v>#DIV/0!</v>
      </c>
      <c r="K39" s="230" t="e">
        <f>K37/S39</f>
        <v>#DIV/0!</v>
      </c>
      <c r="L39" s="230" t="e">
        <f>L37/S39</f>
        <v>#DIV/0!</v>
      </c>
      <c r="M39" s="230" t="e">
        <f>M37/S39</f>
        <v>#DIV/0!</v>
      </c>
      <c r="N39" s="230" t="e">
        <f>N37/S39</f>
        <v>#DIV/0!</v>
      </c>
      <c r="O39" s="230" t="e">
        <f>O37/S39</f>
        <v>#DIV/0!</v>
      </c>
      <c r="P39" s="230" t="e">
        <f>P37/S39</f>
        <v>#DIV/0!</v>
      </c>
      <c r="Q39" s="230" t="e">
        <f>Q37/S39</f>
        <v>#DIV/0!</v>
      </c>
      <c r="R39" s="192" t="s">
        <v>270</v>
      </c>
      <c r="S39" s="238">
        <f>RESUMO!G195</f>
        <v>0</v>
      </c>
      <c r="T39" s="239"/>
    </row>
    <row r="40" spans="1:21">
      <c r="A40" s="195"/>
      <c r="B40" s="178"/>
      <c r="C40" s="178"/>
      <c r="D40" s="233"/>
      <c r="E40" s="233"/>
      <c r="F40" s="230"/>
      <c r="G40" s="230"/>
      <c r="H40" s="230"/>
      <c r="I40" s="230"/>
      <c r="J40" s="230"/>
      <c r="K40" s="230"/>
      <c r="L40" s="230"/>
      <c r="M40" s="230"/>
      <c r="N40" s="230"/>
      <c r="O40" s="230"/>
      <c r="P40" s="230"/>
      <c r="Q40" s="230"/>
      <c r="R40" s="193" t="s">
        <v>271</v>
      </c>
      <c r="S40" s="240" t="e">
        <f>SUM(F39:Q40)</f>
        <v>#DIV/0!</v>
      </c>
      <c r="T40" s="241"/>
    </row>
    <row r="41" spans="1:21" ht="13.8">
      <c r="A41" s="242" t="s">
        <v>296</v>
      </c>
      <c r="B41" s="243"/>
      <c r="C41" s="243"/>
      <c r="D41" s="243"/>
      <c r="E41" s="243"/>
      <c r="F41" s="243"/>
      <c r="G41" s="243"/>
      <c r="H41" s="243"/>
      <c r="I41" s="243"/>
      <c r="J41" s="243"/>
      <c r="K41" s="243"/>
      <c r="L41" s="243"/>
      <c r="M41" s="243"/>
      <c r="N41" s="243"/>
      <c r="O41" s="243"/>
      <c r="P41" s="243"/>
      <c r="Q41" s="243"/>
      <c r="R41" s="243"/>
      <c r="S41" s="243"/>
      <c r="T41" s="244"/>
    </row>
    <row r="42" spans="1:21" ht="13.8">
      <c r="A42" s="242" t="s">
        <v>248</v>
      </c>
      <c r="B42" s="243"/>
      <c r="C42" s="243"/>
      <c r="D42" s="243"/>
      <c r="E42" s="243"/>
      <c r="F42" s="243"/>
      <c r="G42" s="243"/>
      <c r="H42" s="243"/>
      <c r="I42" s="243"/>
      <c r="J42" s="243"/>
      <c r="K42" s="243"/>
      <c r="L42" s="243"/>
      <c r="M42" s="243"/>
      <c r="N42" s="243"/>
      <c r="O42" s="243"/>
      <c r="P42" s="243"/>
      <c r="Q42" s="243"/>
      <c r="R42" s="243"/>
      <c r="S42" s="243"/>
      <c r="T42" s="244"/>
    </row>
    <row r="43" spans="1:21" ht="13.8">
      <c r="A43" s="242" t="s">
        <v>249</v>
      </c>
      <c r="B43" s="243"/>
      <c r="C43" s="243"/>
      <c r="D43" s="243"/>
      <c r="E43" s="243"/>
      <c r="F43" s="243"/>
      <c r="G43" s="243"/>
      <c r="H43" s="243"/>
      <c r="I43" s="243"/>
      <c r="J43" s="243"/>
      <c r="K43" s="243"/>
      <c r="L43" s="243"/>
      <c r="M43" s="243"/>
      <c r="N43" s="243"/>
      <c r="O43" s="243"/>
      <c r="P43" s="243"/>
      <c r="Q43" s="243"/>
      <c r="R43" s="243"/>
      <c r="S43" s="243"/>
      <c r="T43" s="244"/>
    </row>
    <row r="44" spans="1:21" ht="13.8">
      <c r="A44" s="234" t="s">
        <v>272</v>
      </c>
      <c r="B44" s="235"/>
      <c r="C44" s="235"/>
      <c r="D44" s="235"/>
      <c r="E44" s="235"/>
      <c r="F44" s="235"/>
      <c r="G44" s="235"/>
      <c r="H44" s="235"/>
      <c r="I44" s="235"/>
      <c r="J44" s="235"/>
      <c r="K44" s="235"/>
      <c r="L44" s="235"/>
      <c r="M44" s="235"/>
      <c r="N44" s="235"/>
      <c r="O44" s="235"/>
      <c r="P44" s="235"/>
      <c r="Q44" s="235"/>
      <c r="R44" s="235"/>
      <c r="S44" s="235"/>
      <c r="T44" s="236"/>
    </row>
  </sheetData>
  <mergeCells count="87">
    <mergeCell ref="C3:T3"/>
    <mergeCell ref="C4:T4"/>
    <mergeCell ref="C5:T5"/>
    <mergeCell ref="C6:T6"/>
    <mergeCell ref="C7:T7"/>
    <mergeCell ref="R8:S8"/>
    <mergeCell ref="R9:S9"/>
    <mergeCell ref="R10:S10"/>
    <mergeCell ref="R11:S11"/>
    <mergeCell ref="R12:S12"/>
    <mergeCell ref="R13:S13"/>
    <mergeCell ref="R14:S14"/>
    <mergeCell ref="R15:S15"/>
    <mergeCell ref="R16:S16"/>
    <mergeCell ref="R17:S17"/>
    <mergeCell ref="R18:S18"/>
    <mergeCell ref="R19:S19"/>
    <mergeCell ref="R20:S20"/>
    <mergeCell ref="R21:S21"/>
    <mergeCell ref="R22:S22"/>
    <mergeCell ref="R23:S23"/>
    <mergeCell ref="R24:S24"/>
    <mergeCell ref="R25:S25"/>
    <mergeCell ref="R26:S26"/>
    <mergeCell ref="R27:S27"/>
    <mergeCell ref="R28:S28"/>
    <mergeCell ref="R29:S29"/>
    <mergeCell ref="R30:S30"/>
    <mergeCell ref="R31:S31"/>
    <mergeCell ref="R32:S32"/>
    <mergeCell ref="S40:T40"/>
    <mergeCell ref="A41:T41"/>
    <mergeCell ref="A42:T42"/>
    <mergeCell ref="A43:T43"/>
    <mergeCell ref="R33:S33"/>
    <mergeCell ref="R34:S34"/>
    <mergeCell ref="R35:S35"/>
    <mergeCell ref="R36:S36"/>
    <mergeCell ref="S38:T38"/>
    <mergeCell ref="A44:T44"/>
    <mergeCell ref="A8:A9"/>
    <mergeCell ref="A10:A12"/>
    <mergeCell ref="A13:A15"/>
    <mergeCell ref="A16:A18"/>
    <mergeCell ref="A19:A21"/>
    <mergeCell ref="A22:A24"/>
    <mergeCell ref="A25:A27"/>
    <mergeCell ref="A28:A30"/>
    <mergeCell ref="A31:A33"/>
    <mergeCell ref="A34:A36"/>
    <mergeCell ref="F8:F9"/>
    <mergeCell ref="F39:F40"/>
    <mergeCell ref="G8:G9"/>
    <mergeCell ref="G39:G40"/>
    <mergeCell ref="S39:T39"/>
    <mergeCell ref="H8:H9"/>
    <mergeCell ref="H39:H40"/>
    <mergeCell ref="I8:I9"/>
    <mergeCell ref="I39:I40"/>
    <mergeCell ref="J8:J9"/>
    <mergeCell ref="J39:J40"/>
    <mergeCell ref="O8:O9"/>
    <mergeCell ref="O39:O40"/>
    <mergeCell ref="P8:P9"/>
    <mergeCell ref="P39:P40"/>
    <mergeCell ref="K8:K9"/>
    <mergeCell ref="K39:K40"/>
    <mergeCell ref="L8:L9"/>
    <mergeCell ref="L39:L40"/>
    <mergeCell ref="M8:M9"/>
    <mergeCell ref="M39:M40"/>
    <mergeCell ref="Q8:Q9"/>
    <mergeCell ref="Q39:Q40"/>
    <mergeCell ref="B31:E33"/>
    <mergeCell ref="B16:E18"/>
    <mergeCell ref="B19:E21"/>
    <mergeCell ref="B22:E24"/>
    <mergeCell ref="B25:E27"/>
    <mergeCell ref="B28:E30"/>
    <mergeCell ref="B34:E36"/>
    <mergeCell ref="B10:E12"/>
    <mergeCell ref="B13:E15"/>
    <mergeCell ref="B8:E9"/>
    <mergeCell ref="D39:E40"/>
    <mergeCell ref="D37:E38"/>
    <mergeCell ref="N8:N9"/>
    <mergeCell ref="N39:N40"/>
  </mergeCells>
  <printOptions horizontalCentered="1"/>
  <pageMargins left="0.25" right="0.25" top="0.75" bottom="0.75" header="0.3" footer="0.3"/>
  <pageSetup paperSize="9" scale="7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3</vt:i4>
      </vt:variant>
    </vt:vector>
  </HeadingPairs>
  <TitlesOfParts>
    <vt:vector size="6" baseType="lpstr">
      <vt:lpstr>Table 1</vt:lpstr>
      <vt:lpstr>RESUMO</vt:lpstr>
      <vt:lpstr>CRONOGRAMA</vt:lpstr>
      <vt:lpstr>CRONOGRAMA!Area_de_impressao</vt:lpstr>
      <vt:lpstr>RESUMO!Area_de_impressao</vt:lpstr>
      <vt:lpstr>'Table 1'!Area_de_impressao</vt:lpstr>
    </vt:vector>
  </TitlesOfParts>
  <Company>Monte Azul / Trajeto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dc:creator>
  <cp:lastModifiedBy>Usuário</cp:lastModifiedBy>
  <cp:lastPrinted>2020-09-08T16:41:09Z</cp:lastPrinted>
  <dcterms:created xsi:type="dcterms:W3CDTF">2009-08-19T10:39:00Z</dcterms:created>
  <dcterms:modified xsi:type="dcterms:W3CDTF">2020-09-08T16:42:09Z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