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1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PUBLICADOS 2025\CE 20-25 PAVIMENTAÇÃO RUA MANOEL DE ABREU 4990 25\SITE\"/>
    </mc:Choice>
  </mc:AlternateContent>
  <xr:revisionPtr revIDLastSave="0" documentId="13_ncr:1_{85C4789F-E4CD-4829-9FD7-308D1D31D53F}" xr6:coauthVersionLast="47" xr6:coauthVersionMax="47" xr10:uidLastSave="{00000000-0000-0000-0000-000000000000}"/>
  <bookViews>
    <workbookView xWindow="-120" yWindow="-120" windowWidth="29040" windowHeight="15840" tabRatio="311" xr2:uid="{00000000-000D-0000-FFFF-FFFF00000000}"/>
  </bookViews>
  <sheets>
    <sheet name="Planilha" sheetId="2" r:id="rId1"/>
    <sheet name="Cronograma" sheetId="4" r:id="rId2"/>
  </sheets>
  <definedNames>
    <definedName name="_xlnm._FilterDatabase" localSheetId="0" hidden="1">Planilha!$B$5:$J$33</definedName>
    <definedName name="_xlnm.Print_Area" localSheetId="1">Cronograma!$B$1:$W$28</definedName>
    <definedName name="_xlnm.Print_Area" localSheetId="0">Planilha!$B$1:$J$33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_xlnm.Print_Titles" localSheetId="0">Planilha!$1:$5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4" l="1"/>
  <c r="B17" i="4"/>
  <c r="B11" i="4"/>
  <c r="B20" i="4"/>
  <c r="B14" i="4"/>
  <c r="B8" i="4"/>
  <c r="D22" i="4"/>
  <c r="C22" i="4"/>
  <c r="D16" i="4"/>
  <c r="C16" i="4"/>
  <c r="D13" i="4"/>
  <c r="D10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F22" i="4"/>
  <c r="E22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I31" i="2" l="1"/>
  <c r="I32" i="2" l="1"/>
  <c r="U25" i="4" l="1"/>
  <c r="T25" i="4"/>
  <c r="S25" i="4"/>
  <c r="R25" i="4"/>
  <c r="Q25" i="4"/>
  <c r="P25" i="4"/>
  <c r="O25" i="4"/>
  <c r="N25" i="4"/>
  <c r="M25" i="4"/>
  <c r="L25" i="4"/>
  <c r="K25" i="4"/>
  <c r="J25" i="4"/>
  <c r="I25" i="4"/>
  <c r="G25" i="4"/>
  <c r="F25" i="4"/>
  <c r="E25" i="4"/>
  <c r="C25" i="4" l="1"/>
  <c r="D25" i="4"/>
  <c r="E10" i="4" l="1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Q26" i="4" l="1"/>
  <c r="I26" i="4"/>
  <c r="O26" i="4"/>
  <c r="T26" i="4"/>
  <c r="L26" i="4"/>
  <c r="N26" i="4"/>
  <c r="U26" i="4"/>
  <c r="M26" i="4"/>
  <c r="S26" i="4"/>
  <c r="R26" i="4"/>
  <c r="K26" i="4"/>
  <c r="J26" i="4"/>
  <c r="P26" i="4"/>
  <c r="B4" i="4" l="1"/>
  <c r="J31" i="2" l="1"/>
  <c r="J32" i="2" l="1"/>
  <c r="I25" i="2" l="1"/>
  <c r="J25" i="2" s="1"/>
  <c r="I28" i="2" l="1"/>
  <c r="J28" i="2" s="1"/>
  <c r="I21" i="2"/>
  <c r="J21" i="2" s="1"/>
  <c r="I30" i="2"/>
  <c r="J30" i="2" s="1"/>
  <c r="I29" i="2"/>
  <c r="J29" i="2" s="1"/>
  <c r="J27" i="2" l="1"/>
  <c r="V23" i="4" s="1"/>
  <c r="I16" i="2"/>
  <c r="J16" i="2" s="1"/>
  <c r="I20" i="2"/>
  <c r="J20" i="2" s="1"/>
  <c r="I11" i="2"/>
  <c r="J11" i="2" s="1"/>
  <c r="I17" i="2"/>
  <c r="J17" i="2" s="1"/>
  <c r="I8" i="2"/>
  <c r="J8" i="2" s="1"/>
  <c r="I26" i="2"/>
  <c r="J26" i="2" s="1"/>
  <c r="I14" i="2"/>
  <c r="J14" i="2" s="1"/>
  <c r="I10" i="2"/>
  <c r="J10" i="2" s="1"/>
  <c r="I19" i="2"/>
  <c r="J19" i="2" s="1"/>
  <c r="I24" i="2"/>
  <c r="J24" i="2" s="1"/>
  <c r="I12" i="2"/>
  <c r="J12" i="2" s="1"/>
  <c r="I15" i="2"/>
  <c r="J15" i="2" s="1"/>
  <c r="I23" i="2"/>
  <c r="J23" i="2" s="1"/>
  <c r="J7" i="2" l="1"/>
  <c r="V8" i="4" s="1"/>
  <c r="J9" i="2"/>
  <c r="V11" i="4" s="1"/>
  <c r="H25" i="4"/>
  <c r="J18" i="2"/>
  <c r="V17" i="4" s="1"/>
  <c r="J13" i="2"/>
  <c r="V14" i="4" s="1"/>
  <c r="J22" i="2"/>
  <c r="V20" i="4" s="1"/>
  <c r="C10" i="4" l="1"/>
  <c r="D19" i="4"/>
  <c r="D26" i="4" s="1"/>
  <c r="C13" i="4"/>
  <c r="G22" i="4"/>
  <c r="G26" i="4" s="1"/>
  <c r="H22" i="4"/>
  <c r="H26" i="4" s="1"/>
  <c r="F16" i="4"/>
  <c r="F26" i="4" s="1"/>
  <c r="E16" i="4"/>
  <c r="E26" i="4" s="1"/>
  <c r="J33" i="2"/>
  <c r="V26" i="4"/>
  <c r="W20" i="4" s="1"/>
  <c r="C26" i="4" l="1"/>
  <c r="W14" i="4"/>
  <c r="W17" i="4"/>
  <c r="W8" i="4"/>
  <c r="W11" i="4"/>
  <c r="W23" i="4"/>
  <c r="W26" i="4" l="1"/>
</calcChain>
</file>

<file path=xl/sharedStrings.xml><?xml version="1.0" encoding="utf-8"?>
<sst xmlns="http://schemas.openxmlformats.org/spreadsheetml/2006/main" count="149" uniqueCount="96">
  <si>
    <t>PLANILHA ORÇAMENTÁRIA</t>
  </si>
  <si>
    <t>Data base:</t>
  </si>
  <si>
    <t>Item</t>
  </si>
  <si>
    <t>Descrição</t>
  </si>
  <si>
    <t>Unid</t>
  </si>
  <si>
    <t>Quantidade</t>
  </si>
  <si>
    <t>Total</t>
  </si>
  <si>
    <t>Subtotal:</t>
  </si>
  <si>
    <t>TOTAL GERAL:</t>
  </si>
  <si>
    <t>CRONOGRAMA FISICO-FINANCEIRO</t>
  </si>
  <si>
    <t>MESES</t>
  </si>
  <si>
    <t>Valor do Item</t>
  </si>
  <si>
    <t>%</t>
  </si>
  <si>
    <t>x</t>
  </si>
  <si>
    <t>SINAPI</t>
  </si>
  <si>
    <t>Código</t>
  </si>
  <si>
    <t>Fonte</t>
  </si>
  <si>
    <t>Preço Unit sem BDI</t>
  </si>
  <si>
    <t>Preço Unit com BDI</t>
  </si>
  <si>
    <t>RUA MANOEL DE ABREU</t>
  </si>
  <si>
    <t>SERVIÇOS PRELIMINARES</t>
  </si>
  <si>
    <t>FORNECIMENTO E INSTALAÇÃO DE PLACA DE OBRA COM CHAPA GALVANIZADA E ESTRUTURA DE MADEIRA. AF_03/2022_PS</t>
  </si>
  <si>
    <t>DEMOLIÇÃO DE GUIAS, SARJETAS E SARJETÕES</t>
  </si>
  <si>
    <t>DEMOLIÇÃO DE GUIAS, SARJETAS OU SARJETÕES, DE FORMA MECANIZADA, SEM REAPROVEITAMENTO. AF_09/2023</t>
  </si>
  <si>
    <t>CARGA, MANOBRA E DESCARGA DE ENTULHO EM CAMINHÃO BASCULANTE 14 M³ - CARGA COM ESCAVADEIRA HIDRÁULICA (CAÇAMBA DE 0,80 M³ / 111 HP) E DESCARGA LIVRE (UNIDADE: M3). AF_07/2020</t>
  </si>
  <si>
    <t>TRANSPORTE COM CAMINHÃO BASCULANTE DE 14 M³, EM VIA URBANA EM REVESTIMENTO PRIMÁRIO (UNIDADE: M3XKM). AF_07/2020</t>
  </si>
  <si>
    <t>RECONSTRUÇÃO / CONSTRUÇÃO DE GUIAS, SARJETAS E SARJETÕES</t>
  </si>
  <si>
    <t>ASSENTAMENTO DE GUIA (MEIO-FIO) EM TRECHO RETO, CONFECCIONADA EM CONCRETO PRÉ-FABRICADO, DIMENSÕES 100X15X13X30 CM (COMPRIMENTO X BASE INFERIOR X BASE SUPERIOR X ALTURA). AF_01/2024</t>
  </si>
  <si>
    <t>EXECUÇÃO DE SARJETA DE CONCRETO USINADO, MOLDADA IN LOCO EM TRECHO RETO, 45 CM BASE X 15 CM ALTURA. AF_01/2024</t>
  </si>
  <si>
    <t>EXECUÇÃO DE SARJETÃO DE CONCRETO USINADO, MOLDADA IN LOCO EM TRECHO RETO, 100 CM BASE X 20 CM ALTURA. AF_01/2024</t>
  </si>
  <si>
    <t>CONCRETO FCK = 25MPA, TRAÇO 1:2,3:2,7 (EM MASSA SECA DE CIMENTO/ AREIA MÉDIA/ BRITA 1) - PREPARO MECÂNICO COM BETONEIRA 600 L. AF_05/2021</t>
  </si>
  <si>
    <t>FRESAGEM / DEMOLIÇÃO E REMOÇÃO DE PAVIMENTOS</t>
  </si>
  <si>
    <t>FRESAGEM DE PAVIMENTO ASFÁLTICO (PROFUNDIDADE ATÉ 5,0 CM) - EXCLUSIVE TRANSPORTE. AF_11/2019</t>
  </si>
  <si>
    <t>RECAPEAMENTO / CAPEAMENTO / RECONSTRUÇÃO DO PAVIMENTO</t>
  </si>
  <si>
    <t>EXECUÇÃO DE PINTURA DE LIGAÇÃO COM EMULSÃO ASFÁLTICA RR-2C. AF_11/2019 (IMPRIMAÇÃO LIGANTE)</t>
  </si>
  <si>
    <t>EXECUÇÃO DE PAVIMENTO COM APLICAÇÃO DE CONCRETO ASFÁLTICO, CAMADA DE ROLAMENTO - EXCLUSIVE CARGA E TRANSPORTE. AF_11/2019</t>
  </si>
  <si>
    <t>CARGA DE MISTURA ASFÁLTICA EM CAMINHÃO BASCULANTE 14 M³ (UNIDADE: M3). AF_07/2020</t>
  </si>
  <si>
    <t>SINALIZAÇÃO VIÁRIA</t>
  </si>
  <si>
    <t>PINTURA DE EIXO VIÁRIO SOBRE ASFALTO COM TINTA RETRORREFLETIVA A BASE DE RESINA ACRÍLICA COM MICROESFERAS DE VIDRO, E = 10 CM, APLICAÇÃO MECÂNICA COM DEMARCADORA AUTOPROPELIDA. AF_05/2021</t>
  </si>
  <si>
    <t>PINTURA DE FAIXA DE PEDESTRE OU ZEBRADA TINTA RETRORREFLETIVA A BASE DE RESINA ACRÍLICA COM MICROESFERAS DE VIDRO, E = 30 CM, APLICAÇÃO MANUAL. AF_05/2021</t>
  </si>
  <si>
    <t>PLACA DE IDENTIFICACAO DE LOGRADOURO / RUA 45 CM X 20 CM   -  FORNECIMENTO E INSTALAÇÃO DE PLACA DE SINALIZAÇÃO EM CHAPA DE AÇO NUM 16 COM PINTURA REFLETIVA EM SUPORTE METÁLICO. AF_03/2022 (CÓD REF SINAPI 103699)</t>
  </si>
  <si>
    <t>PLACA DE SINALIZACAO DE ADVERTÊNCIA QUADRADA LADO 0,45M  -  FORNECIMENTO E INSTALAÇÃO DE PLACA DE SINALIZAÇÃO EM CHAPA DE AÇO NUM 16 COM PINTURA REFLETIVA EM SUPORTE METÁLICO. AF_03/2022 (CÓD REF SINAPI 103699)</t>
  </si>
  <si>
    <t>FORNECIMENTO E INSTALAÇÃO DE SUPORTE METÁLICO GALVANIZADO PARA PLACAS DE SINALIZAÇÃO EM SOLO, COM H= DE 2,5 M E DIÂMETRO DE 2''. AF_03/2022</t>
  </si>
  <si>
    <t>1.</t>
  </si>
  <si>
    <t>1.1.</t>
  </si>
  <si>
    <t>1.1.1.</t>
  </si>
  <si>
    <t>103689</t>
  </si>
  <si>
    <t>1.2.</t>
  </si>
  <si>
    <t>1.2.1.</t>
  </si>
  <si>
    <t>104796</t>
  </si>
  <si>
    <t>1.2.2.</t>
  </si>
  <si>
    <t>100983</t>
  </si>
  <si>
    <t>1.2.3.</t>
  </si>
  <si>
    <t>93592</t>
  </si>
  <si>
    <t>1.3.</t>
  </si>
  <si>
    <t>1.3.1.</t>
  </si>
  <si>
    <t>94273</t>
  </si>
  <si>
    <t>1.3.2.</t>
  </si>
  <si>
    <t>94283</t>
  </si>
  <si>
    <t>1.3.3.</t>
  </si>
  <si>
    <t>94293</t>
  </si>
  <si>
    <t>1.3.4.</t>
  </si>
  <si>
    <t>94971</t>
  </si>
  <si>
    <t>1.4.</t>
  </si>
  <si>
    <t>1.4.1.</t>
  </si>
  <si>
    <t>96001</t>
  </si>
  <si>
    <t>1.4.2.</t>
  </si>
  <si>
    <t>1.4.3.</t>
  </si>
  <si>
    <t>1.5.</t>
  </si>
  <si>
    <t>1.5.1.</t>
  </si>
  <si>
    <t>Composição</t>
  </si>
  <si>
    <t>104375</t>
  </si>
  <si>
    <t>1.5.2.</t>
  </si>
  <si>
    <t>95995</t>
  </si>
  <si>
    <t>1.5.3.</t>
  </si>
  <si>
    <t>100987</t>
  </si>
  <si>
    <t>1.5.4.</t>
  </si>
  <si>
    <t>1.6.</t>
  </si>
  <si>
    <t>1.6.1.</t>
  </si>
  <si>
    <t>102512</t>
  </si>
  <si>
    <t>1.6.2.</t>
  </si>
  <si>
    <t>102509</t>
  </si>
  <si>
    <t>1.6.3.</t>
  </si>
  <si>
    <t>103699-45x20</t>
  </si>
  <si>
    <t>1.6.4.</t>
  </si>
  <si>
    <t>103699-45X45</t>
  </si>
  <si>
    <t>1.6.5.</t>
  </si>
  <si>
    <t>103690</t>
  </si>
  <si>
    <t>M2</t>
  </si>
  <si>
    <t>M</t>
  </si>
  <si>
    <t>M3</t>
  </si>
  <si>
    <t>M3XKM</t>
  </si>
  <si>
    <t>UN</t>
  </si>
  <si>
    <t>OBRA: Pavimentação no Perímetro Urbano na Rua Manoel de Abreu, Vila Santa Margarida</t>
  </si>
  <si>
    <t>Composição (SINAPI)</t>
  </si>
  <si>
    <t>SINAPI Ago/25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</si>
</sst>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5" formatCode="00\.00\.00"/>
    <numFmt numFmtId="166" formatCode="mmmm/yy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5" fillId="0" borderId="1" applyNumberFormat="0" applyFill="0" applyAlignment="0" applyProtection="0"/>
    <xf numFmtId="44" fontId="6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Alignment="1">
      <alignment vertical="center"/>
    </xf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8" fillId="0" borderId="4" xfId="1" applyFont="1" applyBorder="1" applyAlignment="1">
      <alignment horizontal="center" vertical="center"/>
    </xf>
    <xf numFmtId="0" fontId="7" fillId="0" borderId="5" xfId="1" applyBorder="1" applyAlignment="1">
      <alignment vertical="center"/>
    </xf>
    <xf numFmtId="0" fontId="7" fillId="0" borderId="0" xfId="1" applyAlignment="1">
      <alignment horizontal="left" vertical="center"/>
    </xf>
    <xf numFmtId="0" fontId="8" fillId="0" borderId="8" xfId="1" applyFont="1" applyBorder="1" applyAlignment="1">
      <alignment horizontal="centerContinuous" vertical="center"/>
    </xf>
    <xf numFmtId="0" fontId="8" fillId="0" borderId="7" xfId="1" applyFont="1" applyBorder="1" applyAlignment="1">
      <alignment horizontal="center" vertical="center"/>
    </xf>
    <xf numFmtId="10" fontId="8" fillId="0" borderId="0" xfId="1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4" xfId="0" applyNumberFormat="1" applyBorder="1" applyAlignment="1">
      <alignment horizontal="center" vertical="center" wrapText="1"/>
    </xf>
    <xf numFmtId="2" fontId="4" fillId="0" borderId="18" xfId="0" applyNumberFormat="1" applyFont="1" applyBorder="1" applyAlignment="1">
      <alignment vertical="center" wrapText="1"/>
    </xf>
    <xf numFmtId="2" fontId="4" fillId="0" borderId="19" xfId="0" applyNumberFormat="1" applyFont="1" applyBorder="1" applyAlignment="1">
      <alignment vertical="center" wrapText="1"/>
    </xf>
    <xf numFmtId="2" fontId="0" fillId="0" borderId="4" xfId="0" applyNumberFormat="1" applyBorder="1" applyAlignment="1">
      <alignment horizontal="left" vertical="center" wrapText="1"/>
    </xf>
    <xf numFmtId="165" fontId="4" fillId="0" borderId="0" xfId="0" applyNumberFormat="1" applyFont="1" applyAlignment="1">
      <alignment vertical="center" wrapText="1"/>
    </xf>
    <xf numFmtId="0" fontId="3" fillId="0" borderId="6" xfId="1" applyFont="1" applyBorder="1" applyAlignment="1">
      <alignment vertical="center"/>
    </xf>
    <xf numFmtId="44" fontId="9" fillId="0" borderId="7" xfId="4" applyFont="1" applyBorder="1" applyAlignment="1">
      <alignment vertical="center"/>
    </xf>
    <xf numFmtId="44" fontId="10" fillId="0" borderId="0" xfId="4" applyFont="1" applyAlignment="1">
      <alignment horizontal="center" vertical="center"/>
    </xf>
    <xf numFmtId="165" fontId="0" fillId="0" borderId="21" xfId="0" applyNumberFormat="1" applyBorder="1" applyAlignment="1">
      <alignment horizontal="center" vertical="center" wrapText="1"/>
    </xf>
    <xf numFmtId="0" fontId="2" fillId="0" borderId="6" xfId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2" fontId="4" fillId="0" borderId="20" xfId="0" applyNumberFormat="1" applyFont="1" applyBorder="1" applyAlignment="1">
      <alignment horizontal="left" vertical="center" wrapText="1"/>
    </xf>
    <xf numFmtId="165" fontId="4" fillId="0" borderId="22" xfId="0" applyNumberFormat="1" applyFon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2" fontId="4" fillId="0" borderId="18" xfId="0" applyNumberFormat="1" applyFont="1" applyBorder="1" applyAlignment="1">
      <alignment horizontal="left" vertical="center" wrapText="1"/>
    </xf>
    <xf numFmtId="44" fontId="0" fillId="0" borderId="18" xfId="4" applyFont="1" applyBorder="1" applyAlignment="1">
      <alignment horizontal="center" vertical="center" wrapText="1"/>
    </xf>
    <xf numFmtId="44" fontId="4" fillId="0" borderId="18" xfId="4" applyFont="1" applyBorder="1" applyAlignment="1">
      <alignment horizontal="right" vertical="center" wrapText="1"/>
    </xf>
    <xf numFmtId="44" fontId="4" fillId="0" borderId="19" xfId="4" applyFont="1" applyBorder="1" applyAlignment="1">
      <alignment vertical="center" wrapText="1"/>
    </xf>
    <xf numFmtId="44" fontId="0" fillId="0" borderId="4" xfId="4" applyFont="1" applyBorder="1" applyAlignment="1">
      <alignment horizontal="center" vertical="center" wrapText="1"/>
    </xf>
    <xf numFmtId="44" fontId="0" fillId="0" borderId="4" xfId="4" applyFont="1" applyBorder="1" applyAlignment="1">
      <alignment horizontal="center" vertical="center"/>
    </xf>
    <xf numFmtId="44" fontId="0" fillId="0" borderId="14" xfId="4" applyFont="1" applyBorder="1" applyAlignment="1">
      <alignment horizontal="center" vertical="center"/>
    </xf>
    <xf numFmtId="44" fontId="0" fillId="0" borderId="7" xfId="4" applyFont="1" applyBorder="1" applyAlignment="1">
      <alignment horizontal="center" vertical="center"/>
    </xf>
    <xf numFmtId="44" fontId="4" fillId="0" borderId="0" xfId="4" applyFont="1" applyAlignment="1">
      <alignment horizontal="center" vertical="center"/>
    </xf>
    <xf numFmtId="44" fontId="4" fillId="0" borderId="0" xfId="4" applyFont="1" applyAlignment="1">
      <alignment horizontal="right" vertical="center"/>
    </xf>
    <xf numFmtId="165" fontId="0" fillId="0" borderId="23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1" fillId="0" borderId="6" xfId="1" applyFont="1" applyBorder="1" applyAlignment="1">
      <alignment vertical="center"/>
    </xf>
    <xf numFmtId="165" fontId="0" fillId="2" borderId="21" xfId="0" applyNumberFormat="1" applyFill="1" applyBorder="1" applyAlignment="1">
      <alignment horizontal="center" vertical="center" wrapText="1"/>
    </xf>
    <xf numFmtId="165" fontId="0" fillId="2" borderId="23" xfId="0" applyNumberForma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left" vertical="center" wrapText="1"/>
    </xf>
    <xf numFmtId="2" fontId="0" fillId="2" borderId="4" xfId="0" applyNumberFormat="1" applyFill="1" applyBorder="1" applyAlignment="1">
      <alignment horizontal="center" vertical="center" wrapText="1"/>
    </xf>
    <xf numFmtId="44" fontId="0" fillId="2" borderId="4" xfId="4" applyFont="1" applyFill="1" applyBorder="1" applyAlignment="1">
      <alignment horizontal="center" vertical="center" wrapText="1"/>
    </xf>
    <xf numFmtId="44" fontId="0" fillId="2" borderId="4" xfId="4" applyFont="1" applyFill="1" applyBorder="1" applyAlignment="1">
      <alignment horizontal="center" vertical="center"/>
    </xf>
    <xf numFmtId="44" fontId="0" fillId="2" borderId="14" xfId="4" applyFont="1" applyFill="1" applyBorder="1" applyAlignment="1">
      <alignment horizontal="center" vertical="center"/>
    </xf>
    <xf numFmtId="165" fontId="0" fillId="2" borderId="15" xfId="0" applyNumberForma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6" fontId="0" fillId="0" borderId="17" xfId="0" quotePrefix="1" applyNumberFormat="1" applyBorder="1" applyAlignment="1">
      <alignment horizontal="center" vertical="center" wrapText="1"/>
    </xf>
    <xf numFmtId="4" fontId="7" fillId="0" borderId="4" xfId="1" applyNumberFormat="1" applyBorder="1" applyAlignment="1">
      <alignment horizontal="center" vertical="center"/>
    </xf>
    <xf numFmtId="10" fontId="7" fillId="0" borderId="14" xfId="1" applyNumberFormat="1" applyBorder="1" applyAlignment="1">
      <alignment horizontal="center" vertical="center"/>
    </xf>
    <xf numFmtId="2" fontId="7" fillId="0" borderId="12" xfId="1" applyNumberFormat="1" applyBorder="1" applyAlignment="1">
      <alignment horizontal="left" vertical="center"/>
    </xf>
    <xf numFmtId="0" fontId="7" fillId="0" borderId="12" xfId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0" xfId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5">
    <cellStyle name="Moeda" xfId="4" builtinId="4"/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</cellStyles>
  <dxfs count="2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18" Type="http://schemas.microsoft.com/office/2017/10/relationships/person" Target="persons/person.xml"/><Relationship Id="rId3" Type="http://schemas.openxmlformats.org/officeDocument/2006/relationships/theme" Target="theme/theme1.xml"/><Relationship Id="rId17" Type="http://schemas.microsoft.com/office/2017/10/relationships/person" Target="persons/person4.xml"/><Relationship Id="rId2" Type="http://schemas.openxmlformats.org/officeDocument/2006/relationships/worksheet" Target="worksheets/sheet2.xml"/><Relationship Id="rId16" Type="http://schemas.microsoft.com/office/2017/10/relationships/person" Target="persons/pers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microsoft.com/office/2017/10/relationships/person" Target="persons/person2.xml"/><Relationship Id="rId4" Type="http://schemas.openxmlformats.org/officeDocument/2006/relationships/styles" Target="styles.xml"/><Relationship Id="rId14" Type="http://schemas.microsoft.com/office/2017/10/relationships/person" Target="persons/person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209550</xdr:colOff>
      <xdr:row>30</xdr:row>
      <xdr:rowOff>181431</xdr:rowOff>
    </xdr:from>
    <xdr:to>
      <xdr:col>22</xdr:col>
      <xdr:colOff>647700</xdr:colOff>
      <xdr:row>37</xdr:row>
      <xdr:rowOff>85727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2010608-574B-4572-8DCB-123C1AA0B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20489" y="6291492"/>
          <a:ext cx="1856921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pageSetUpPr fitToPage="1"/>
  </sheetPr>
  <dimension ref="B1:J33"/>
  <sheetViews>
    <sheetView showGridLines="0" tabSelected="1" topLeftCell="B1" zoomScale="70" zoomScaleNormal="70" workbookViewId="0">
      <selection activeCell="G20" sqref="G20"/>
    </sheetView>
  </sheetViews>
  <sheetFormatPr defaultRowHeight="12.75" x14ac:dyDescent="0.2"/>
  <cols>
    <col min="1" max="1" width="9.140625" style="1"/>
    <col min="2" max="3" width="12.28515625" style="13" customWidth="1"/>
    <col min="4" max="4" width="16.140625" style="14" customWidth="1"/>
    <col min="5" max="5" width="60.7109375" style="14" customWidth="1"/>
    <col min="6" max="6" width="10.7109375" style="15" customWidth="1"/>
    <col min="7" max="7" width="10.7109375" style="13" customWidth="1"/>
    <col min="8" max="8" width="22.7109375" style="13" bestFit="1" customWidth="1"/>
    <col min="9" max="9" width="14.7109375" style="13" bestFit="1" customWidth="1"/>
    <col min="10" max="10" width="15.42578125" style="13" customWidth="1"/>
    <col min="11" max="16384" width="9.140625" style="1"/>
  </cols>
  <sheetData>
    <row r="1" spans="2:10" x14ac:dyDescent="0.2">
      <c r="E1" s="66" t="s">
        <v>0</v>
      </c>
      <c r="F1" s="66"/>
      <c r="G1" s="66"/>
      <c r="H1" s="66"/>
      <c r="I1" s="66"/>
      <c r="J1" s="66"/>
    </row>
    <row r="3" spans="2:10" ht="25.5" x14ac:dyDescent="0.2">
      <c r="E3" s="29" t="s">
        <v>93</v>
      </c>
    </row>
    <row r="4" spans="2:10" x14ac:dyDescent="0.2">
      <c r="G4" s="18" t="s">
        <v>1</v>
      </c>
      <c r="H4" s="24" t="s">
        <v>95</v>
      </c>
      <c r="I4" s="67"/>
      <c r="J4" s="67"/>
    </row>
    <row r="5" spans="2:10" s="12" customFormat="1" x14ac:dyDescent="0.2">
      <c r="B5" s="17" t="s">
        <v>2</v>
      </c>
      <c r="C5" s="35" t="s">
        <v>16</v>
      </c>
      <c r="D5" s="35" t="s">
        <v>15</v>
      </c>
      <c r="E5" s="17" t="s">
        <v>3</v>
      </c>
      <c r="F5" s="17" t="s">
        <v>4</v>
      </c>
      <c r="G5" s="19" t="s">
        <v>5</v>
      </c>
      <c r="H5" s="19" t="s">
        <v>17</v>
      </c>
      <c r="I5" s="19" t="s">
        <v>18</v>
      </c>
      <c r="J5" s="20" t="s">
        <v>6</v>
      </c>
    </row>
    <row r="6" spans="2:10" x14ac:dyDescent="0.2">
      <c r="B6" s="40" t="s">
        <v>43</v>
      </c>
      <c r="C6" s="36"/>
      <c r="D6" s="42"/>
      <c r="E6" s="43" t="s">
        <v>19</v>
      </c>
      <c r="F6" s="26"/>
      <c r="G6" s="41"/>
      <c r="H6" s="41"/>
      <c r="I6" s="26"/>
      <c r="J6" s="27"/>
    </row>
    <row r="7" spans="2:10" x14ac:dyDescent="0.2">
      <c r="B7" s="40" t="s">
        <v>44</v>
      </c>
      <c r="C7" s="36"/>
      <c r="D7" s="42"/>
      <c r="E7" s="43" t="s">
        <v>20</v>
      </c>
      <c r="F7" s="26"/>
      <c r="G7" s="41"/>
      <c r="H7" s="44"/>
      <c r="I7" s="45" t="s">
        <v>7</v>
      </c>
      <c r="J7" s="46">
        <f>SUM(J8)</f>
        <v>0</v>
      </c>
    </row>
    <row r="8" spans="2:10" ht="38.25" x14ac:dyDescent="0.2">
      <c r="B8" s="33" t="s">
        <v>45</v>
      </c>
      <c r="C8" s="53" t="s">
        <v>14</v>
      </c>
      <c r="D8" s="38" t="s">
        <v>46</v>
      </c>
      <c r="E8" s="28" t="s">
        <v>21</v>
      </c>
      <c r="F8" s="25" t="s">
        <v>88</v>
      </c>
      <c r="G8" s="25"/>
      <c r="H8" s="47"/>
      <c r="I8" s="48">
        <f t="shared" ref="I8:I32" si="0">ROUND(H8*1.2423,2)</f>
        <v>0</v>
      </c>
      <c r="J8" s="49">
        <f t="shared" ref="J8:J32" si="1">TRUNC(G8*I8,2)</f>
        <v>0</v>
      </c>
    </row>
    <row r="9" spans="2:10" x14ac:dyDescent="0.2">
      <c r="B9" s="40" t="s">
        <v>47</v>
      </c>
      <c r="C9" s="36"/>
      <c r="D9" s="42"/>
      <c r="E9" s="43" t="s">
        <v>22</v>
      </c>
      <c r="F9" s="26"/>
      <c r="G9" s="41"/>
      <c r="H9" s="44"/>
      <c r="I9" s="45" t="s">
        <v>7</v>
      </c>
      <c r="J9" s="46">
        <f>SUM(J10:J12)</f>
        <v>0.01</v>
      </c>
    </row>
    <row r="10" spans="2:10" ht="25.5" x14ac:dyDescent="0.2">
      <c r="B10" s="33" t="s">
        <v>48</v>
      </c>
      <c r="C10" s="53" t="s">
        <v>14</v>
      </c>
      <c r="D10" s="38" t="s">
        <v>49</v>
      </c>
      <c r="E10" s="28" t="s">
        <v>23</v>
      </c>
      <c r="F10" s="25" t="s">
        <v>89</v>
      </c>
      <c r="G10" s="25"/>
      <c r="H10" s="47"/>
      <c r="I10" s="50">
        <f t="shared" si="0"/>
        <v>0</v>
      </c>
      <c r="J10" s="49">
        <f t="shared" si="1"/>
        <v>0</v>
      </c>
    </row>
    <row r="11" spans="2:10" ht="51" x14ac:dyDescent="0.2">
      <c r="B11" s="33" t="s">
        <v>50</v>
      </c>
      <c r="C11" s="53" t="s">
        <v>14</v>
      </c>
      <c r="D11" s="38" t="s">
        <v>51</v>
      </c>
      <c r="E11" s="28" t="s">
        <v>24</v>
      </c>
      <c r="F11" s="25" t="s">
        <v>90</v>
      </c>
      <c r="G11" s="25"/>
      <c r="H11" s="47"/>
      <c r="I11" s="48">
        <f t="shared" si="0"/>
        <v>0</v>
      </c>
      <c r="J11" s="49">
        <f>TRUNC(G11*I11,2)+0.01</f>
        <v>0.01</v>
      </c>
    </row>
    <row r="12" spans="2:10" ht="38.25" x14ac:dyDescent="0.2">
      <c r="B12" s="33" t="s">
        <v>52</v>
      </c>
      <c r="C12" s="53" t="s">
        <v>14</v>
      </c>
      <c r="D12" s="38" t="s">
        <v>53</v>
      </c>
      <c r="E12" s="28" t="s">
        <v>25</v>
      </c>
      <c r="F12" s="25" t="s">
        <v>91</v>
      </c>
      <c r="G12" s="25"/>
      <c r="H12" s="47"/>
      <c r="I12" s="48">
        <f t="shared" si="0"/>
        <v>0</v>
      </c>
      <c r="J12" s="49">
        <f t="shared" si="1"/>
        <v>0</v>
      </c>
    </row>
    <row r="13" spans="2:10" ht="25.5" x14ac:dyDescent="0.2">
      <c r="B13" s="40" t="s">
        <v>54</v>
      </c>
      <c r="C13" s="36"/>
      <c r="D13" s="42"/>
      <c r="E13" s="43" t="s">
        <v>26</v>
      </c>
      <c r="F13" s="26"/>
      <c r="G13" s="41"/>
      <c r="H13" s="44"/>
      <c r="I13" s="45" t="s">
        <v>7</v>
      </c>
      <c r="J13" s="46">
        <f>SUM(J14:J17)</f>
        <v>-0.01</v>
      </c>
    </row>
    <row r="14" spans="2:10" ht="51" x14ac:dyDescent="0.2">
      <c r="B14" s="56" t="s">
        <v>55</v>
      </c>
      <c r="C14" s="64" t="s">
        <v>14</v>
      </c>
      <c r="D14" s="65" t="s">
        <v>56</v>
      </c>
      <c r="E14" s="59" t="s">
        <v>27</v>
      </c>
      <c r="F14" s="60" t="s">
        <v>89</v>
      </c>
      <c r="G14" s="60"/>
      <c r="H14" s="61"/>
      <c r="I14" s="62">
        <f t="shared" si="0"/>
        <v>0</v>
      </c>
      <c r="J14" s="63">
        <f>TRUNC(G14*I14,2)-0.01</f>
        <v>-0.01</v>
      </c>
    </row>
    <row r="15" spans="2:10" ht="38.25" x14ac:dyDescent="0.2">
      <c r="B15" s="56" t="s">
        <v>57</v>
      </c>
      <c r="C15" s="64" t="s">
        <v>14</v>
      </c>
      <c r="D15" s="65" t="s">
        <v>58</v>
      </c>
      <c r="E15" s="59" t="s">
        <v>28</v>
      </c>
      <c r="F15" s="60" t="s">
        <v>89</v>
      </c>
      <c r="G15" s="60"/>
      <c r="H15" s="61"/>
      <c r="I15" s="62">
        <f t="shared" si="0"/>
        <v>0</v>
      </c>
      <c r="J15" s="63">
        <f t="shared" si="1"/>
        <v>0</v>
      </c>
    </row>
    <row r="16" spans="2:10" ht="38.25" x14ac:dyDescent="0.2">
      <c r="B16" s="33" t="s">
        <v>59</v>
      </c>
      <c r="C16" s="53" t="s">
        <v>14</v>
      </c>
      <c r="D16" s="38" t="s">
        <v>60</v>
      </c>
      <c r="E16" s="28" t="s">
        <v>29</v>
      </c>
      <c r="F16" s="25" t="s">
        <v>89</v>
      </c>
      <c r="G16" s="25"/>
      <c r="H16" s="47"/>
      <c r="I16" s="48">
        <f t="shared" si="0"/>
        <v>0</v>
      </c>
      <c r="J16" s="49">
        <f t="shared" si="1"/>
        <v>0</v>
      </c>
    </row>
    <row r="17" spans="2:10" ht="38.25" x14ac:dyDescent="0.2">
      <c r="B17" s="56" t="s">
        <v>61</v>
      </c>
      <c r="C17" s="64" t="s">
        <v>14</v>
      </c>
      <c r="D17" s="65" t="s">
        <v>62</v>
      </c>
      <c r="E17" s="59" t="s">
        <v>30</v>
      </c>
      <c r="F17" s="60" t="s">
        <v>90</v>
      </c>
      <c r="G17" s="60"/>
      <c r="H17" s="61"/>
      <c r="I17" s="62">
        <f t="shared" si="0"/>
        <v>0</v>
      </c>
      <c r="J17" s="63">
        <f t="shared" si="1"/>
        <v>0</v>
      </c>
    </row>
    <row r="18" spans="2:10" x14ac:dyDescent="0.2">
      <c r="B18" s="40" t="s">
        <v>63</v>
      </c>
      <c r="C18" s="36"/>
      <c r="D18" s="42"/>
      <c r="E18" s="43" t="s">
        <v>31</v>
      </c>
      <c r="F18" s="26"/>
      <c r="G18" s="41"/>
      <c r="H18" s="44"/>
      <c r="I18" s="45" t="s">
        <v>7</v>
      </c>
      <c r="J18" s="46">
        <f>SUM(J19:J21)</f>
        <v>0.01</v>
      </c>
    </row>
    <row r="19" spans="2:10" ht="25.5" x14ac:dyDescent="0.2">
      <c r="B19" s="33" t="s">
        <v>64</v>
      </c>
      <c r="C19" s="37" t="s">
        <v>14</v>
      </c>
      <c r="D19" s="54" t="s">
        <v>65</v>
      </c>
      <c r="E19" s="28" t="s">
        <v>32</v>
      </c>
      <c r="F19" s="25" t="s">
        <v>88</v>
      </c>
      <c r="G19" s="25"/>
      <c r="H19" s="47"/>
      <c r="I19" s="48">
        <f t="shared" si="0"/>
        <v>0</v>
      </c>
      <c r="J19" s="49">
        <f t="shared" si="1"/>
        <v>0</v>
      </c>
    </row>
    <row r="20" spans="2:10" ht="51" x14ac:dyDescent="0.2">
      <c r="B20" s="33" t="s">
        <v>66</v>
      </c>
      <c r="C20" s="37" t="s">
        <v>14</v>
      </c>
      <c r="D20" s="54" t="s">
        <v>51</v>
      </c>
      <c r="E20" s="28" t="s">
        <v>24</v>
      </c>
      <c r="F20" s="25" t="s">
        <v>90</v>
      </c>
      <c r="G20" s="25"/>
      <c r="H20" s="47"/>
      <c r="I20" s="48">
        <f t="shared" si="0"/>
        <v>0</v>
      </c>
      <c r="J20" s="49">
        <f>TRUNC(G20*I20,2)+0.01</f>
        <v>0.01</v>
      </c>
    </row>
    <row r="21" spans="2:10" ht="38.25" x14ac:dyDescent="0.2">
      <c r="B21" s="33" t="s">
        <v>67</v>
      </c>
      <c r="C21" s="37" t="s">
        <v>14</v>
      </c>
      <c r="D21" s="54" t="s">
        <v>53</v>
      </c>
      <c r="E21" s="28" t="s">
        <v>25</v>
      </c>
      <c r="F21" s="25" t="s">
        <v>91</v>
      </c>
      <c r="G21" s="25"/>
      <c r="H21" s="47"/>
      <c r="I21" s="48">
        <f t="shared" si="0"/>
        <v>0</v>
      </c>
      <c r="J21" s="49">
        <f t="shared" si="1"/>
        <v>0</v>
      </c>
    </row>
    <row r="22" spans="2:10" ht="25.5" x14ac:dyDescent="0.2">
      <c r="B22" s="40" t="s">
        <v>68</v>
      </c>
      <c r="C22" s="36"/>
      <c r="D22" s="42"/>
      <c r="E22" s="39" t="s">
        <v>33</v>
      </c>
      <c r="F22" s="26"/>
      <c r="G22" s="41"/>
      <c r="H22" s="44"/>
      <c r="I22" s="45" t="s">
        <v>7</v>
      </c>
      <c r="J22" s="46">
        <f>SUM(J23:J26)</f>
        <v>-0.01</v>
      </c>
    </row>
    <row r="23" spans="2:10" ht="25.5" x14ac:dyDescent="0.2">
      <c r="B23" s="33" t="s">
        <v>69</v>
      </c>
      <c r="C23" s="53" t="s">
        <v>70</v>
      </c>
      <c r="D23" s="38" t="s">
        <v>71</v>
      </c>
      <c r="E23" s="28" t="s">
        <v>34</v>
      </c>
      <c r="F23" s="25" t="s">
        <v>88</v>
      </c>
      <c r="G23" s="25"/>
      <c r="H23" s="47"/>
      <c r="I23" s="48">
        <f t="shared" si="0"/>
        <v>0</v>
      </c>
      <c r="J23" s="49">
        <f>TRUNC(G23*I23,2)-0.01</f>
        <v>-0.01</v>
      </c>
    </row>
    <row r="24" spans="2:10" ht="38.25" x14ac:dyDescent="0.2">
      <c r="B24" s="56" t="s">
        <v>72</v>
      </c>
      <c r="C24" s="57" t="s">
        <v>14</v>
      </c>
      <c r="D24" s="58" t="s">
        <v>73</v>
      </c>
      <c r="E24" s="59" t="s">
        <v>35</v>
      </c>
      <c r="F24" s="60" t="s">
        <v>90</v>
      </c>
      <c r="G24" s="60"/>
      <c r="H24" s="61"/>
      <c r="I24" s="62">
        <f t="shared" si="0"/>
        <v>0</v>
      </c>
      <c r="J24" s="63">
        <f t="shared" si="1"/>
        <v>0</v>
      </c>
    </row>
    <row r="25" spans="2:10" ht="25.5" x14ac:dyDescent="0.2">
      <c r="B25" s="33" t="s">
        <v>74</v>
      </c>
      <c r="C25" s="53" t="s">
        <v>14</v>
      </c>
      <c r="D25" s="38" t="s">
        <v>75</v>
      </c>
      <c r="E25" s="28" t="s">
        <v>36</v>
      </c>
      <c r="F25" s="25" t="s">
        <v>90</v>
      </c>
      <c r="G25" s="25"/>
      <c r="H25" s="47"/>
      <c r="I25" s="48">
        <f t="shared" si="0"/>
        <v>0</v>
      </c>
      <c r="J25" s="49">
        <f t="shared" si="1"/>
        <v>0</v>
      </c>
    </row>
    <row r="26" spans="2:10" ht="38.25" x14ac:dyDescent="0.2">
      <c r="B26" s="33" t="s">
        <v>76</v>
      </c>
      <c r="C26" s="53" t="s">
        <v>14</v>
      </c>
      <c r="D26" s="38" t="s">
        <v>53</v>
      </c>
      <c r="E26" s="28" t="s">
        <v>25</v>
      </c>
      <c r="F26" s="25" t="s">
        <v>91</v>
      </c>
      <c r="G26" s="25"/>
      <c r="H26" s="47"/>
      <c r="I26" s="48">
        <f t="shared" si="0"/>
        <v>0</v>
      </c>
      <c r="J26" s="49">
        <f t="shared" si="1"/>
        <v>0</v>
      </c>
    </row>
    <row r="27" spans="2:10" x14ac:dyDescent="0.2">
      <c r="B27" s="40" t="s">
        <v>77</v>
      </c>
      <c r="C27" s="36"/>
      <c r="D27" s="42"/>
      <c r="E27" s="39" t="s">
        <v>37</v>
      </c>
      <c r="F27" s="26"/>
      <c r="G27" s="41"/>
      <c r="H27" s="44"/>
      <c r="I27" s="45" t="s">
        <v>7</v>
      </c>
      <c r="J27" s="46">
        <f>SUM(J28:J32)</f>
        <v>0</v>
      </c>
    </row>
    <row r="28" spans="2:10" ht="51" x14ac:dyDescent="0.2">
      <c r="B28" s="33" t="s">
        <v>78</v>
      </c>
      <c r="C28" s="37" t="s">
        <v>14</v>
      </c>
      <c r="D28" s="54" t="s">
        <v>79</v>
      </c>
      <c r="E28" s="28" t="s">
        <v>38</v>
      </c>
      <c r="F28" s="25" t="s">
        <v>89</v>
      </c>
      <c r="G28" s="25"/>
      <c r="H28" s="47"/>
      <c r="I28" s="48">
        <f t="shared" si="0"/>
        <v>0</v>
      </c>
      <c r="J28" s="49">
        <f t="shared" si="1"/>
        <v>0</v>
      </c>
    </row>
    <row r="29" spans="2:10" ht="51" x14ac:dyDescent="0.2">
      <c r="B29" s="33" t="s">
        <v>80</v>
      </c>
      <c r="C29" s="37" t="s">
        <v>14</v>
      </c>
      <c r="D29" s="54" t="s">
        <v>81</v>
      </c>
      <c r="E29" s="28" t="s">
        <v>39</v>
      </c>
      <c r="F29" s="25" t="s">
        <v>88</v>
      </c>
      <c r="G29" s="25"/>
      <c r="H29" s="47"/>
      <c r="I29" s="48">
        <f t="shared" si="0"/>
        <v>0</v>
      </c>
      <c r="J29" s="49">
        <f t="shared" si="1"/>
        <v>0</v>
      </c>
    </row>
    <row r="30" spans="2:10" ht="63.75" x14ac:dyDescent="0.2">
      <c r="B30" s="33" t="s">
        <v>82</v>
      </c>
      <c r="C30" s="53" t="s">
        <v>94</v>
      </c>
      <c r="D30" s="38" t="s">
        <v>83</v>
      </c>
      <c r="E30" s="28" t="s">
        <v>40</v>
      </c>
      <c r="F30" s="25" t="s">
        <v>92</v>
      </c>
      <c r="G30" s="25"/>
      <c r="H30" s="47"/>
      <c r="I30" s="48">
        <f t="shared" si="0"/>
        <v>0</v>
      </c>
      <c r="J30" s="49">
        <f t="shared" si="1"/>
        <v>0</v>
      </c>
    </row>
    <row r="31" spans="2:10" ht="63.75" x14ac:dyDescent="0.2">
      <c r="B31" s="33" t="s">
        <v>84</v>
      </c>
      <c r="C31" s="53" t="s">
        <v>94</v>
      </c>
      <c r="D31" s="54" t="s">
        <v>85</v>
      </c>
      <c r="E31" s="28" t="s">
        <v>41</v>
      </c>
      <c r="F31" s="25" t="s">
        <v>92</v>
      </c>
      <c r="G31" s="25"/>
      <c r="H31" s="47"/>
      <c r="I31" s="48">
        <f t="shared" si="0"/>
        <v>0</v>
      </c>
      <c r="J31" s="49">
        <f t="shared" si="1"/>
        <v>0</v>
      </c>
    </row>
    <row r="32" spans="2:10" ht="38.25" x14ac:dyDescent="0.2">
      <c r="B32" s="33" t="s">
        <v>86</v>
      </c>
      <c r="C32" s="53" t="s">
        <v>94</v>
      </c>
      <c r="D32" s="54" t="s">
        <v>87</v>
      </c>
      <c r="E32" s="28" t="s">
        <v>42</v>
      </c>
      <c r="F32" s="25" t="s">
        <v>92</v>
      </c>
      <c r="G32" s="25"/>
      <c r="H32" s="47"/>
      <c r="I32" s="48">
        <f t="shared" si="0"/>
        <v>0</v>
      </c>
      <c r="J32" s="49">
        <f t="shared" si="1"/>
        <v>0</v>
      </c>
    </row>
    <row r="33" spans="2:10" x14ac:dyDescent="0.2">
      <c r="B33" s="22"/>
      <c r="C33" s="22"/>
      <c r="D33" s="22"/>
      <c r="E33" s="21"/>
      <c r="F33" s="16"/>
      <c r="G33" s="23"/>
      <c r="H33" s="51"/>
      <c r="I33" s="52" t="s">
        <v>8</v>
      </c>
      <c r="J33" s="51">
        <f>J27+J22+J18+J13+J9+J7</f>
        <v>0</v>
      </c>
    </row>
  </sheetData>
  <autoFilter ref="B5:J33" xr:uid="{00000000-0001-0000-0100-000000000000}"/>
  <mergeCells count="2">
    <mergeCell ref="E1:J1"/>
    <mergeCell ref="I4:J4"/>
  </mergeCells>
  <printOptions horizontalCentered="1"/>
  <pageMargins left="0.43" right="0.12" top="0.12" bottom="0.12" header="0.31" footer="0.31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pageSetUpPr fitToPage="1"/>
  </sheetPr>
  <dimension ref="B1:IR38"/>
  <sheetViews>
    <sheetView showGridLines="0" zoomScaleNormal="100" workbookViewId="0">
      <selection activeCell="A29" sqref="A29:XFD35"/>
    </sheetView>
  </sheetViews>
  <sheetFormatPr defaultRowHeight="15" x14ac:dyDescent="0.2"/>
  <cols>
    <col min="1" max="1" width="9.140625" style="3"/>
    <col min="2" max="2" width="53.28515625" style="3" customWidth="1"/>
    <col min="3" max="3" width="12.140625" style="3" bestFit="1" customWidth="1"/>
    <col min="4" max="4" width="11.28515625" style="3" bestFit="1" customWidth="1"/>
    <col min="5" max="8" width="12.140625" style="3" bestFit="1" customWidth="1"/>
    <col min="9" max="21" width="6.7109375" style="3" hidden="1" customWidth="1"/>
    <col min="22" max="22" width="13.7109375" style="3" customWidth="1"/>
    <col min="23" max="23" width="11.5703125" style="3" customWidth="1"/>
    <col min="24" max="16384" width="9.140625" style="3"/>
  </cols>
  <sheetData>
    <row r="1" spans="2:252" x14ac:dyDescent="0.2">
      <c r="B1" s="72" t="s">
        <v>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4" spans="2:252" x14ac:dyDescent="0.2">
      <c r="B4" s="73" t="str">
        <f>Planilha!E3</f>
        <v>OBRA: Pavimentação no Perímetro Urbano na Rua Manoel de Abreu, Vila Santa Margarida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2:252" x14ac:dyDescent="0.2"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2:252" s="2" customFormat="1" x14ac:dyDescent="0.2">
      <c r="B6" s="75" t="s">
        <v>3</v>
      </c>
      <c r="C6" s="4" t="s">
        <v>10</v>
      </c>
      <c r="D6" s="5"/>
      <c r="E6" s="5"/>
      <c r="F6" s="9"/>
      <c r="G6" s="4"/>
      <c r="H6" s="5"/>
      <c r="I6" s="5"/>
      <c r="J6" s="9"/>
      <c r="K6" s="4"/>
      <c r="L6" s="5"/>
      <c r="M6" s="5"/>
      <c r="N6" s="9"/>
      <c r="O6" s="4"/>
      <c r="P6" s="5"/>
      <c r="Q6" s="5"/>
      <c r="R6" s="5"/>
      <c r="S6" s="5"/>
      <c r="T6" s="5"/>
      <c r="U6" s="5"/>
      <c r="V6" s="79" t="s">
        <v>11</v>
      </c>
      <c r="W6" s="77" t="s">
        <v>12</v>
      </c>
    </row>
    <row r="7" spans="2:252" s="2" customFormat="1" ht="27" customHeight="1" x14ac:dyDescent="0.2">
      <c r="B7" s="76"/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  <c r="I7" s="6">
        <v>7</v>
      </c>
      <c r="J7" s="6">
        <v>8</v>
      </c>
      <c r="K7" s="6">
        <v>9</v>
      </c>
      <c r="L7" s="6">
        <v>10</v>
      </c>
      <c r="M7" s="6">
        <v>11</v>
      </c>
      <c r="N7" s="6">
        <v>12</v>
      </c>
      <c r="O7" s="6">
        <v>13</v>
      </c>
      <c r="P7" s="6">
        <v>14</v>
      </c>
      <c r="Q7" s="6">
        <v>15</v>
      </c>
      <c r="R7" s="6">
        <v>16</v>
      </c>
      <c r="S7" s="6">
        <v>17</v>
      </c>
      <c r="T7" s="6">
        <v>18</v>
      </c>
      <c r="U7" s="10">
        <v>19</v>
      </c>
      <c r="V7" s="80"/>
      <c r="W7" s="78"/>
    </row>
    <row r="8" spans="2:252" ht="9.9499999999999993" customHeight="1" x14ac:dyDescent="0.2">
      <c r="B8" s="70" t="str">
        <f>Planilha!B7&amp;" "&amp;Planilha!E7</f>
        <v>1.1. SERVIÇOS PRELIMINARES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68">
        <f>Planilha!J7</f>
        <v>0</v>
      </c>
      <c r="W8" s="69" t="e">
        <f>V8/$V$26</f>
        <v>#DIV/0!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2:252" ht="4.5" customHeight="1" x14ac:dyDescent="0.2">
      <c r="B9" s="71"/>
      <c r="C9" s="55" t="s">
        <v>13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68"/>
      <c r="W9" s="6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</row>
    <row r="10" spans="2:252" ht="9.9499999999999993" customHeight="1" x14ac:dyDescent="0.2">
      <c r="B10" s="71"/>
      <c r="C10" s="31">
        <f t="shared" ref="C10:D10" si="0">IF(C9="x", $V8/COUNTIF($C9:$U9,"x"), "")</f>
        <v>0</v>
      </c>
      <c r="D10" s="31" t="str">
        <f t="shared" si="0"/>
        <v/>
      </c>
      <c r="E10" s="31" t="str">
        <f t="shared" ref="E10:U10" si="1">IF(E9="x", $V8/COUNTIF($C9:$U9,"x"), "")</f>
        <v/>
      </c>
      <c r="F10" s="31" t="str">
        <f t="shared" si="1"/>
        <v/>
      </c>
      <c r="G10" s="31" t="str">
        <f t="shared" si="1"/>
        <v/>
      </c>
      <c r="H10" s="31" t="str">
        <f t="shared" si="1"/>
        <v/>
      </c>
      <c r="I10" s="31" t="str">
        <f t="shared" si="1"/>
        <v/>
      </c>
      <c r="J10" s="31" t="str">
        <f t="shared" si="1"/>
        <v/>
      </c>
      <c r="K10" s="31" t="str">
        <f t="shared" si="1"/>
        <v/>
      </c>
      <c r="L10" s="31" t="str">
        <f t="shared" si="1"/>
        <v/>
      </c>
      <c r="M10" s="31" t="str">
        <f t="shared" si="1"/>
        <v/>
      </c>
      <c r="N10" s="31" t="str">
        <f t="shared" si="1"/>
        <v/>
      </c>
      <c r="O10" s="31" t="str">
        <f t="shared" si="1"/>
        <v/>
      </c>
      <c r="P10" s="31" t="str">
        <f t="shared" si="1"/>
        <v/>
      </c>
      <c r="Q10" s="31" t="str">
        <f t="shared" si="1"/>
        <v/>
      </c>
      <c r="R10" s="31" t="str">
        <f t="shared" si="1"/>
        <v/>
      </c>
      <c r="S10" s="31" t="str">
        <f t="shared" si="1"/>
        <v/>
      </c>
      <c r="T10" s="31" t="str">
        <f t="shared" si="1"/>
        <v/>
      </c>
      <c r="U10" s="31" t="str">
        <f t="shared" si="1"/>
        <v/>
      </c>
      <c r="V10" s="68"/>
      <c r="W10" s="69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2:252" ht="9.9499999999999993" customHeight="1" x14ac:dyDescent="0.2">
      <c r="B11" s="70" t="str">
        <f>Planilha!B9&amp;" "&amp;Planilha!E9</f>
        <v>1.2. DEMOLIÇÃO DE GUIAS, SARJETAS E SARJETÕES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68">
        <f>Planilha!J9</f>
        <v>0.01</v>
      </c>
      <c r="W11" s="69" t="e">
        <f>V11/$V$26</f>
        <v>#DIV/0!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2:252" ht="4.5" customHeight="1" x14ac:dyDescent="0.2">
      <c r="B12" s="71"/>
      <c r="C12" s="55" t="s">
        <v>13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68"/>
      <c r="W12" s="69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2:252" ht="9.9499999999999993" customHeight="1" x14ac:dyDescent="0.2">
      <c r="B13" s="71"/>
      <c r="C13" s="31">
        <f t="shared" ref="C13:D13" si="2">IF(C12="x", $V11/COUNTIF($C12:$U12,"x"), "")</f>
        <v>0.01</v>
      </c>
      <c r="D13" s="31" t="str">
        <f t="shared" si="2"/>
        <v/>
      </c>
      <c r="E13" s="31" t="str">
        <f t="shared" ref="E13:U13" si="3">IF(E12="x", $V11/COUNTIF($C12:$U12,"x"), "")</f>
        <v/>
      </c>
      <c r="F13" s="31" t="str">
        <f t="shared" si="3"/>
        <v/>
      </c>
      <c r="G13" s="31" t="str">
        <f t="shared" si="3"/>
        <v/>
      </c>
      <c r="H13" s="31" t="str">
        <f t="shared" si="3"/>
        <v/>
      </c>
      <c r="I13" s="31" t="str">
        <f t="shared" si="3"/>
        <v/>
      </c>
      <c r="J13" s="31" t="str">
        <f t="shared" si="3"/>
        <v/>
      </c>
      <c r="K13" s="31" t="str">
        <f t="shared" si="3"/>
        <v/>
      </c>
      <c r="L13" s="31" t="str">
        <f t="shared" si="3"/>
        <v/>
      </c>
      <c r="M13" s="31" t="str">
        <f t="shared" si="3"/>
        <v/>
      </c>
      <c r="N13" s="31" t="str">
        <f t="shared" si="3"/>
        <v/>
      </c>
      <c r="O13" s="31" t="str">
        <f t="shared" si="3"/>
        <v/>
      </c>
      <c r="P13" s="31" t="str">
        <f t="shared" si="3"/>
        <v/>
      </c>
      <c r="Q13" s="31" t="str">
        <f t="shared" si="3"/>
        <v/>
      </c>
      <c r="R13" s="31" t="str">
        <f t="shared" si="3"/>
        <v/>
      </c>
      <c r="S13" s="31" t="str">
        <f t="shared" si="3"/>
        <v/>
      </c>
      <c r="T13" s="31" t="str">
        <f t="shared" si="3"/>
        <v/>
      </c>
      <c r="U13" s="31" t="str">
        <f t="shared" si="3"/>
        <v/>
      </c>
      <c r="V13" s="68"/>
      <c r="W13" s="69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2:252" ht="9.9499999999999993" customHeight="1" x14ac:dyDescent="0.2">
      <c r="B14" s="70" t="str">
        <f>Planilha!B13&amp;" "&amp;Planilha!E13</f>
        <v>1.3. RECONSTRUÇÃO / CONSTRUÇÃO DE GUIAS, SARJETAS E SARJETÕES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68">
        <f>Planilha!J13</f>
        <v>-0.01</v>
      </c>
      <c r="W14" s="69" t="e">
        <f>V14/$V$26</f>
        <v>#DIV/0!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</row>
    <row r="15" spans="2:252" ht="4.5" customHeight="1" x14ac:dyDescent="0.2">
      <c r="B15" s="71"/>
      <c r="C15" s="30"/>
      <c r="D15" s="30"/>
      <c r="E15" s="55" t="s">
        <v>13</v>
      </c>
      <c r="F15" s="55" t="s">
        <v>13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68"/>
      <c r="W15" s="69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2:252" ht="9.9499999999999993" customHeight="1" x14ac:dyDescent="0.2">
      <c r="B16" s="71"/>
      <c r="C16" s="31" t="str">
        <f t="shared" ref="C16:D16" si="4">IF(C15="x", $V14/COUNTIF($C15:$U15,"x"), "")</f>
        <v/>
      </c>
      <c r="D16" s="31" t="str">
        <f t="shared" si="4"/>
        <v/>
      </c>
      <c r="E16" s="31">
        <f t="shared" ref="E16:U16" si="5">IF(E15="x", $V14/COUNTIF($C15:$U15,"x"), "")</f>
        <v>-5.0000000000000001E-3</v>
      </c>
      <c r="F16" s="31">
        <f t="shared" si="5"/>
        <v>-5.0000000000000001E-3</v>
      </c>
      <c r="G16" s="31" t="str">
        <f t="shared" si="5"/>
        <v/>
      </c>
      <c r="H16" s="31" t="str">
        <f t="shared" si="5"/>
        <v/>
      </c>
      <c r="I16" s="31" t="str">
        <f t="shared" si="5"/>
        <v/>
      </c>
      <c r="J16" s="31" t="str">
        <f t="shared" si="5"/>
        <v/>
      </c>
      <c r="K16" s="31" t="str">
        <f t="shared" si="5"/>
        <v/>
      </c>
      <c r="L16" s="31" t="str">
        <f t="shared" si="5"/>
        <v/>
      </c>
      <c r="M16" s="31" t="str">
        <f t="shared" si="5"/>
        <v/>
      </c>
      <c r="N16" s="31" t="str">
        <f t="shared" si="5"/>
        <v/>
      </c>
      <c r="O16" s="31" t="str">
        <f t="shared" si="5"/>
        <v/>
      </c>
      <c r="P16" s="31" t="str">
        <f t="shared" si="5"/>
        <v/>
      </c>
      <c r="Q16" s="31" t="str">
        <f t="shared" si="5"/>
        <v/>
      </c>
      <c r="R16" s="31" t="str">
        <f t="shared" si="5"/>
        <v/>
      </c>
      <c r="S16" s="31" t="str">
        <f t="shared" si="5"/>
        <v/>
      </c>
      <c r="T16" s="31" t="str">
        <f t="shared" si="5"/>
        <v/>
      </c>
      <c r="U16" s="31" t="str">
        <f t="shared" si="5"/>
        <v/>
      </c>
      <c r="V16" s="68"/>
      <c r="W16" s="69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</row>
    <row r="17" spans="2:252" ht="9.9499999999999993" customHeight="1" x14ac:dyDescent="0.2">
      <c r="B17" s="70" t="str">
        <f>Planilha!B18&amp;" "&amp;Planilha!E18</f>
        <v>1.4. FRESAGEM / DEMOLIÇÃO E REMOÇÃO DE PAVIMENTOS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68">
        <f>Planilha!J18</f>
        <v>0.01</v>
      </c>
      <c r="W17" s="69" t="e">
        <f>V17/$V$26</f>
        <v>#DIV/0!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2:252" ht="4.5" customHeight="1" x14ac:dyDescent="0.2">
      <c r="B18" s="71"/>
      <c r="C18" s="55" t="s">
        <v>13</v>
      </c>
      <c r="D18" s="55" t="s">
        <v>13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68"/>
      <c r="W18" s="69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2:252" ht="9.9499999999999993" customHeight="1" x14ac:dyDescent="0.2">
      <c r="B19" s="71"/>
      <c r="C19" s="31">
        <v>34974.879999999997</v>
      </c>
      <c r="D19" s="31">
        <f>V17-C19</f>
        <v>-34974.869999999995</v>
      </c>
      <c r="E19" s="31" t="str">
        <f t="shared" ref="E19:U19" si="6">IF(E18="x", $V17/COUNTIF($C18:$U18,"x"), "")</f>
        <v/>
      </c>
      <c r="F19" s="31" t="str">
        <f t="shared" si="6"/>
        <v/>
      </c>
      <c r="G19" s="31" t="str">
        <f t="shared" si="6"/>
        <v/>
      </c>
      <c r="H19" s="31" t="str">
        <f t="shared" si="6"/>
        <v/>
      </c>
      <c r="I19" s="31" t="str">
        <f t="shared" si="6"/>
        <v/>
      </c>
      <c r="J19" s="31" t="str">
        <f t="shared" si="6"/>
        <v/>
      </c>
      <c r="K19" s="31" t="str">
        <f t="shared" si="6"/>
        <v/>
      </c>
      <c r="L19" s="31" t="str">
        <f t="shared" si="6"/>
        <v/>
      </c>
      <c r="M19" s="31" t="str">
        <f t="shared" si="6"/>
        <v/>
      </c>
      <c r="N19" s="31" t="str">
        <f t="shared" si="6"/>
        <v/>
      </c>
      <c r="O19" s="31" t="str">
        <f t="shared" si="6"/>
        <v/>
      </c>
      <c r="P19" s="31" t="str">
        <f t="shared" si="6"/>
        <v/>
      </c>
      <c r="Q19" s="31" t="str">
        <f t="shared" si="6"/>
        <v/>
      </c>
      <c r="R19" s="31" t="str">
        <f t="shared" si="6"/>
        <v/>
      </c>
      <c r="S19" s="31" t="str">
        <f t="shared" si="6"/>
        <v/>
      </c>
      <c r="T19" s="31" t="str">
        <f t="shared" si="6"/>
        <v/>
      </c>
      <c r="U19" s="31" t="str">
        <f t="shared" si="6"/>
        <v/>
      </c>
      <c r="V19" s="68"/>
      <c r="W19" s="6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2:252" ht="9.9499999999999993" customHeight="1" x14ac:dyDescent="0.2">
      <c r="B20" s="70" t="str">
        <f>Planilha!B22&amp;" "&amp;Planilha!E22</f>
        <v>1.5. RECAPEAMENTO / CAPEAMENTO / RECONSTRUÇÃO DO PAVIMENTO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68">
        <f>Planilha!J22</f>
        <v>-0.01</v>
      </c>
      <c r="W20" s="69" t="e">
        <f>V20/$V$26</f>
        <v>#DIV/0!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2:252" ht="4.5" customHeight="1" x14ac:dyDescent="0.2">
      <c r="B21" s="71"/>
      <c r="C21" s="30"/>
      <c r="D21" s="30"/>
      <c r="E21" s="30"/>
      <c r="F21" s="30"/>
      <c r="G21" s="55" t="s">
        <v>13</v>
      </c>
      <c r="H21" s="55" t="s">
        <v>13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68"/>
      <c r="W21" s="69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</row>
    <row r="22" spans="2:252" ht="9.9499999999999993" customHeight="1" x14ac:dyDescent="0.2">
      <c r="B22" s="71"/>
      <c r="C22" s="31" t="str">
        <f t="shared" ref="C22:D22" si="7">IF(C21="x", $V20/COUNTIF($C21:$U21,"x"), "")</f>
        <v/>
      </c>
      <c r="D22" s="31" t="str">
        <f t="shared" si="7"/>
        <v/>
      </c>
      <c r="E22" s="31" t="str">
        <f t="shared" ref="E22:U22" si="8">IF(E21="x", $V20/COUNTIF($C21:$U21,"x"), "")</f>
        <v/>
      </c>
      <c r="F22" s="31" t="str">
        <f t="shared" si="8"/>
        <v/>
      </c>
      <c r="G22" s="31">
        <f t="shared" si="8"/>
        <v>-5.0000000000000001E-3</v>
      </c>
      <c r="H22" s="31">
        <f t="shared" si="8"/>
        <v>-5.0000000000000001E-3</v>
      </c>
      <c r="I22" s="31" t="str">
        <f t="shared" si="8"/>
        <v/>
      </c>
      <c r="J22" s="31" t="str">
        <f t="shared" si="8"/>
        <v/>
      </c>
      <c r="K22" s="31" t="str">
        <f t="shared" si="8"/>
        <v/>
      </c>
      <c r="L22" s="31" t="str">
        <f t="shared" si="8"/>
        <v/>
      </c>
      <c r="M22" s="31" t="str">
        <f t="shared" si="8"/>
        <v/>
      </c>
      <c r="N22" s="31" t="str">
        <f t="shared" si="8"/>
        <v/>
      </c>
      <c r="O22" s="31" t="str">
        <f t="shared" si="8"/>
        <v/>
      </c>
      <c r="P22" s="31" t="str">
        <f t="shared" si="8"/>
        <v/>
      </c>
      <c r="Q22" s="31" t="str">
        <f t="shared" si="8"/>
        <v/>
      </c>
      <c r="R22" s="31" t="str">
        <f t="shared" si="8"/>
        <v/>
      </c>
      <c r="S22" s="31" t="str">
        <f t="shared" si="8"/>
        <v/>
      </c>
      <c r="T22" s="31" t="str">
        <f t="shared" si="8"/>
        <v/>
      </c>
      <c r="U22" s="31" t="str">
        <f t="shared" si="8"/>
        <v/>
      </c>
      <c r="V22" s="68"/>
      <c r="W22" s="6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</row>
    <row r="23" spans="2:252" ht="9.9499999999999993" customHeight="1" x14ac:dyDescent="0.2">
      <c r="B23" s="70" t="str">
        <f>Planilha!B27&amp;" "&amp;Planilha!E27</f>
        <v>1.6. SINALIZAÇÃO VIÁRIA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68">
        <f>Planilha!J27</f>
        <v>0</v>
      </c>
      <c r="W23" s="69" t="e">
        <f>V23/$V$26</f>
        <v>#DIV/0!</v>
      </c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</row>
    <row r="24" spans="2:252" ht="5.0999999999999996" customHeight="1" x14ac:dyDescent="0.2">
      <c r="B24" s="71"/>
      <c r="C24" s="30"/>
      <c r="D24" s="34"/>
      <c r="E24" s="30"/>
      <c r="F24" s="30"/>
      <c r="G24" s="30"/>
      <c r="H24" s="55" t="s">
        <v>13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68"/>
      <c r="W24" s="69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</row>
    <row r="25" spans="2:252" ht="9.9499999999999993" customHeight="1" x14ac:dyDescent="0.2">
      <c r="B25" s="71"/>
      <c r="C25" s="31" t="str">
        <f>IF(C24="x", $V23/COUNTIF($C24:$U24,"x"), "")</f>
        <v/>
      </c>
      <c r="D25" s="31" t="str">
        <f>IF(D24="x", $V23/COUNTIF($C24:$U24,"x"), "")</f>
        <v/>
      </c>
      <c r="E25" s="31" t="str">
        <f t="shared" ref="E25:U25" si="9">IF(E24="x", $V23/COUNTIF($C24:$U24,"x"), "")</f>
        <v/>
      </c>
      <c r="F25" s="31" t="str">
        <f t="shared" si="9"/>
        <v/>
      </c>
      <c r="G25" s="31" t="str">
        <f t="shared" si="9"/>
        <v/>
      </c>
      <c r="H25" s="31">
        <f t="shared" si="9"/>
        <v>0</v>
      </c>
      <c r="I25" s="31" t="str">
        <f t="shared" si="9"/>
        <v/>
      </c>
      <c r="J25" s="31" t="str">
        <f t="shared" si="9"/>
        <v/>
      </c>
      <c r="K25" s="31" t="str">
        <f t="shared" si="9"/>
        <v/>
      </c>
      <c r="L25" s="31" t="str">
        <f t="shared" si="9"/>
        <v/>
      </c>
      <c r="M25" s="31" t="str">
        <f t="shared" si="9"/>
        <v/>
      </c>
      <c r="N25" s="31" t="str">
        <f t="shared" si="9"/>
        <v/>
      </c>
      <c r="O25" s="31" t="str">
        <f t="shared" si="9"/>
        <v/>
      </c>
      <c r="P25" s="31" t="str">
        <f t="shared" si="9"/>
        <v/>
      </c>
      <c r="Q25" s="31" t="str">
        <f t="shared" si="9"/>
        <v/>
      </c>
      <c r="R25" s="31" t="str">
        <f t="shared" si="9"/>
        <v/>
      </c>
      <c r="S25" s="31" t="str">
        <f t="shared" si="9"/>
        <v/>
      </c>
      <c r="T25" s="31" t="str">
        <f t="shared" si="9"/>
        <v/>
      </c>
      <c r="U25" s="31" t="str">
        <f t="shared" si="9"/>
        <v/>
      </c>
      <c r="V25" s="68"/>
      <c r="W25" s="69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spans="2:252" s="2" customFormat="1" ht="9.75" customHeight="1" x14ac:dyDescent="0.2">
      <c r="B26" s="18" t="s">
        <v>8</v>
      </c>
      <c r="C26" s="32">
        <f>SUM(C8:C25)</f>
        <v>34974.89</v>
      </c>
      <c r="D26" s="32">
        <f>SUM(D8:D25)</f>
        <v>-34974.869999999995</v>
      </c>
      <c r="E26" s="32">
        <f t="shared" ref="E26:H26" si="10">SUM(E8:E25)</f>
        <v>-5.0000000000000001E-3</v>
      </c>
      <c r="F26" s="32">
        <f t="shared" si="10"/>
        <v>-5.0000000000000001E-3</v>
      </c>
      <c r="G26" s="32">
        <f t="shared" si="10"/>
        <v>-5.0000000000000001E-3</v>
      </c>
      <c r="H26" s="32">
        <f t="shared" si="10"/>
        <v>-5.0000000000000001E-3</v>
      </c>
      <c r="I26" s="32">
        <f t="shared" ref="I26:U26" si="11">SUM(I8:I10)</f>
        <v>0</v>
      </c>
      <c r="J26" s="32">
        <f t="shared" si="11"/>
        <v>0</v>
      </c>
      <c r="K26" s="32">
        <f t="shared" si="11"/>
        <v>0</v>
      </c>
      <c r="L26" s="32">
        <f t="shared" si="11"/>
        <v>0</v>
      </c>
      <c r="M26" s="32">
        <f t="shared" si="11"/>
        <v>0</v>
      </c>
      <c r="N26" s="32">
        <f t="shared" si="11"/>
        <v>0</v>
      </c>
      <c r="O26" s="32">
        <f t="shared" si="11"/>
        <v>0</v>
      </c>
      <c r="P26" s="32">
        <f t="shared" si="11"/>
        <v>0</v>
      </c>
      <c r="Q26" s="32">
        <f t="shared" si="11"/>
        <v>0</v>
      </c>
      <c r="R26" s="32">
        <f t="shared" si="11"/>
        <v>0</v>
      </c>
      <c r="S26" s="32">
        <f t="shared" si="11"/>
        <v>0</v>
      </c>
      <c r="T26" s="32">
        <f t="shared" si="11"/>
        <v>0</v>
      </c>
      <c r="U26" s="32">
        <f t="shared" si="11"/>
        <v>0</v>
      </c>
      <c r="V26" s="23">
        <f>SUM(V8:V25)</f>
        <v>0</v>
      </c>
      <c r="W26" s="11" t="e">
        <f>SUM(W8:W25)</f>
        <v>#DIV/0!</v>
      </c>
    </row>
    <row r="27" spans="2:252" x14ac:dyDescent="0.2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2:252" x14ac:dyDescent="0.2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2:252" x14ac:dyDescent="0.2">
      <c r="B29" s="8"/>
      <c r="C29" s="15"/>
      <c r="D29" s="15"/>
      <c r="E29" s="15"/>
      <c r="F29" s="15"/>
      <c r="G29" s="15"/>
      <c r="H29" s="15"/>
    </row>
    <row r="30" spans="2:252" ht="63.75" customHeight="1" x14ac:dyDescent="0.2">
      <c r="B30" s="8"/>
      <c r="C30" s="15"/>
      <c r="D30" s="15"/>
      <c r="E30" s="15"/>
      <c r="F30" s="15"/>
      <c r="G30" s="15"/>
      <c r="H30" s="15"/>
    </row>
    <row r="31" spans="2:252" ht="63.75" customHeight="1" x14ac:dyDescent="0.2">
      <c r="B31" s="8"/>
      <c r="C31" s="15"/>
      <c r="D31" s="15"/>
      <c r="E31" s="15"/>
      <c r="F31" s="15"/>
      <c r="G31" s="15"/>
      <c r="H31" s="15"/>
    </row>
    <row r="32" spans="2:252" x14ac:dyDescent="0.2">
      <c r="B32" s="8"/>
      <c r="C32" s="15"/>
      <c r="D32" s="15"/>
      <c r="E32" s="15"/>
      <c r="F32" s="15"/>
      <c r="G32" s="15"/>
      <c r="H32" s="15"/>
    </row>
    <row r="33" spans="2:8" x14ac:dyDescent="0.2">
      <c r="B33" s="8"/>
      <c r="C33" s="15"/>
      <c r="D33" s="15"/>
      <c r="E33" s="15"/>
      <c r="F33" s="15"/>
      <c r="G33" s="15"/>
      <c r="H33" s="15"/>
    </row>
    <row r="34" spans="2:8" x14ac:dyDescent="0.2">
      <c r="B34" s="8"/>
    </row>
    <row r="35" spans="2:8" x14ac:dyDescent="0.2">
      <c r="B35" s="8"/>
    </row>
    <row r="36" spans="2:8" x14ac:dyDescent="0.2">
      <c r="B36" s="8"/>
    </row>
    <row r="37" spans="2:8" x14ac:dyDescent="0.2">
      <c r="B37" s="8"/>
    </row>
    <row r="38" spans="2:8" x14ac:dyDescent="0.2">
      <c r="B38" s="8"/>
    </row>
  </sheetData>
  <mergeCells count="24">
    <mergeCell ref="B8:B10"/>
    <mergeCell ref="B14:B16"/>
    <mergeCell ref="B20:B22"/>
    <mergeCell ref="V8:V10"/>
    <mergeCell ref="W8:W10"/>
    <mergeCell ref="B23:B25"/>
    <mergeCell ref="B4:W4"/>
    <mergeCell ref="B5:W5"/>
    <mergeCell ref="B6:B7"/>
    <mergeCell ref="W6:W7"/>
    <mergeCell ref="V6:V7"/>
    <mergeCell ref="B1:W1"/>
    <mergeCell ref="V23:V25"/>
    <mergeCell ref="W23:W25"/>
    <mergeCell ref="B11:B13"/>
    <mergeCell ref="V11:V13"/>
    <mergeCell ref="W11:W13"/>
    <mergeCell ref="V20:V22"/>
    <mergeCell ref="W20:W22"/>
    <mergeCell ref="V14:V16"/>
    <mergeCell ref="W14:W16"/>
    <mergeCell ref="B17:B19"/>
    <mergeCell ref="V17:V19"/>
    <mergeCell ref="W17:W19"/>
  </mergeCells>
  <conditionalFormatting sqref="C9:U9 C12:U12 C15:U15 C18:U18 C21:U21">
    <cfRule type="cellIs" dxfId="1" priority="1" stopIfTrue="1" operator="equal">
      <formula>"x"</formula>
    </cfRule>
  </conditionalFormatting>
  <conditionalFormatting sqref="C24:U24">
    <cfRule type="cellIs" dxfId="0" priority="6" stopIfTrue="1" operator="equal">
      <formula>"x"</formula>
    </cfRule>
  </conditionalFormatting>
  <pageMargins left="0.51" right="0.51" top="0.79" bottom="0.79" header="0.31" footer="0.31"/>
  <pageSetup paperSize="9" scale="92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Planilha</vt:lpstr>
      <vt:lpstr>Cronograma</vt:lpstr>
      <vt:lpstr>Cronograma!Area_de_impressao</vt:lpstr>
      <vt:lpstr>Planilha!Area_de_impressao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user</cp:lastModifiedBy>
  <cp:revision>1</cp:revision>
  <cp:lastPrinted>2025-10-09T19:30:09Z</cp:lastPrinted>
  <dcterms:created xsi:type="dcterms:W3CDTF">2009-08-20T04:39:23Z</dcterms:created>
  <dcterms:modified xsi:type="dcterms:W3CDTF">2025-10-09T19:33:13Z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