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0.xml" ContentType="application/vnd.ms-excel.person+xml"/>
  <Override PartName="/xl/persons/person.xml" ContentType="application/vnd.ms-excel.person+xml"/>
  <Override PartName="/xl/persons/person4.xml" ContentType="application/vnd.ms-excel.person+xml"/>
  <Override PartName="/xl/persons/person1.xml" ContentType="application/vnd.ms-excel.person+xml"/>
  <Override PartName="/xl/persons/person2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EDITAIS PUBLICADOS 2025\CE 23-2025 - CONSTRUÇÃO DA QUADRA DE AREIA DO RASPADÃO  4662 -11347-2024\anexos\"/>
    </mc:Choice>
  </mc:AlternateContent>
  <xr:revisionPtr revIDLastSave="0" documentId="13_ncr:1_{6CE4B9F0-4D8B-40CB-B298-93390E8B1C4B}" xr6:coauthVersionLast="47" xr6:coauthVersionMax="47" xr10:uidLastSave="{00000000-0000-0000-0000-000000000000}"/>
  <bookViews>
    <workbookView xWindow="28680" yWindow="-120" windowWidth="20640" windowHeight="11160" tabRatio="311" xr2:uid="{00000000-000D-0000-FFFF-FFFF00000000}"/>
  </bookViews>
  <sheets>
    <sheet name="Planilha" sheetId="2" r:id="rId1"/>
    <sheet name="Cronograma" sheetId="4" r:id="rId2"/>
  </sheets>
  <externalReferences>
    <externalReference r:id="rId3"/>
  </externalReferences>
  <definedNames>
    <definedName name="_xlnm._FilterDatabase" localSheetId="0" hidden="1">Planilha!$A$6:$I$118</definedName>
    <definedName name="_xlnm.Print_Area" localSheetId="1">Cronograma!$B$3:$W$44</definedName>
    <definedName name="_xlnm.Print_Area" localSheetId="0">Planilha!$A$1:$I$118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_xlnm.Print_Titles" localSheetId="0">Planilha!$1:$6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7" i="4" l="1"/>
  <c r="C117" i="2"/>
  <c r="B117" i="2"/>
  <c r="D116" i="2"/>
  <c r="D115" i="2"/>
  <c r="C114" i="2"/>
  <c r="B114" i="2"/>
  <c r="C113" i="2"/>
  <c r="B113" i="2"/>
  <c r="C112" i="2"/>
  <c r="B112" i="2"/>
  <c r="C111" i="2"/>
  <c r="B111" i="2"/>
  <c r="C110" i="2"/>
  <c r="B110" i="2"/>
  <c r="C109" i="2"/>
  <c r="B109" i="2"/>
  <c r="C108" i="2"/>
  <c r="B108" i="2"/>
  <c r="C107" i="2"/>
  <c r="B107" i="2"/>
  <c r="C106" i="2"/>
  <c r="B106" i="2"/>
  <c r="C105" i="2"/>
  <c r="B105" i="2"/>
  <c r="C104" i="2"/>
  <c r="B104" i="2"/>
  <c r="C103" i="2"/>
  <c r="B103" i="2"/>
  <c r="C102" i="2"/>
  <c r="B102" i="2"/>
  <c r="D101" i="2"/>
  <c r="D100" i="2"/>
  <c r="C99" i="2"/>
  <c r="B99" i="2"/>
  <c r="C98" i="2"/>
  <c r="B98" i="2"/>
  <c r="C97" i="2"/>
  <c r="B97" i="2"/>
  <c r="C96" i="2"/>
  <c r="B96" i="2"/>
  <c r="C95" i="2"/>
  <c r="B95" i="2"/>
  <c r="C94" i="2"/>
  <c r="B94" i="2"/>
  <c r="C93" i="2"/>
  <c r="B93" i="2"/>
  <c r="C92" i="2"/>
  <c r="B92" i="2"/>
  <c r="C91" i="2"/>
  <c r="B91" i="2"/>
  <c r="C90" i="2"/>
  <c r="B90" i="2"/>
  <c r="C89" i="2"/>
  <c r="B89" i="2"/>
  <c r="C86" i="2"/>
  <c r="B86" i="2"/>
  <c r="C85" i="2"/>
  <c r="B85" i="2"/>
  <c r="C84" i="2"/>
  <c r="B84" i="2"/>
  <c r="C83" i="2"/>
  <c r="B83" i="2"/>
  <c r="C82" i="2"/>
  <c r="B82" i="2"/>
  <c r="C81" i="2"/>
  <c r="B81" i="2"/>
  <c r="C80" i="2"/>
  <c r="B80" i="2"/>
  <c r="C79" i="2"/>
  <c r="B79" i="2"/>
  <c r="C78" i="2"/>
  <c r="B78" i="2"/>
  <c r="C77" i="2"/>
  <c r="B77" i="2"/>
  <c r="C76" i="2"/>
  <c r="B76" i="2"/>
  <c r="C75" i="2"/>
  <c r="B75" i="2"/>
  <c r="C74" i="2"/>
  <c r="B74" i="2"/>
  <c r="C73" i="2"/>
  <c r="B73" i="2"/>
  <c r="C72" i="2"/>
  <c r="B72" i="2"/>
  <c r="C71" i="2"/>
  <c r="B71" i="2"/>
  <c r="C70" i="2"/>
  <c r="B70" i="2"/>
  <c r="C67" i="2"/>
  <c r="B67" i="2"/>
  <c r="C66" i="2"/>
  <c r="B66" i="2"/>
  <c r="C65" i="2"/>
  <c r="B65" i="2"/>
  <c r="C64" i="2"/>
  <c r="B64" i="2"/>
  <c r="C63" i="2"/>
  <c r="B63" i="2"/>
  <c r="C62" i="2"/>
  <c r="B62" i="2"/>
  <c r="C59" i="2"/>
  <c r="B59" i="2"/>
  <c r="C58" i="2"/>
  <c r="B58" i="2"/>
  <c r="C57" i="2"/>
  <c r="B57" i="2"/>
  <c r="C56" i="2"/>
  <c r="B56" i="2"/>
  <c r="C55" i="2"/>
  <c r="B55" i="2"/>
  <c r="C54" i="2"/>
  <c r="B54" i="2"/>
  <c r="C53" i="2"/>
  <c r="B53" i="2"/>
  <c r="C52" i="2"/>
  <c r="B52" i="2"/>
  <c r="C51" i="2"/>
  <c r="B51" i="2"/>
  <c r="C50" i="2"/>
  <c r="B50" i="2"/>
  <c r="C49" i="2"/>
  <c r="B49" i="2"/>
  <c r="C48" i="2"/>
  <c r="B48" i="2"/>
  <c r="C47" i="2"/>
  <c r="B47" i="2"/>
  <c r="C46" i="2"/>
  <c r="B46" i="2"/>
  <c r="C45" i="2"/>
  <c r="B45" i="2"/>
  <c r="C44" i="2"/>
  <c r="B44" i="2"/>
  <c r="C43" i="2"/>
  <c r="B43" i="2"/>
  <c r="D42" i="2"/>
  <c r="D41" i="2"/>
  <c r="C40" i="2"/>
  <c r="B40" i="2"/>
  <c r="C39" i="2"/>
  <c r="B39" i="2"/>
  <c r="C38" i="2"/>
  <c r="B38" i="2"/>
  <c r="C37" i="2"/>
  <c r="B37" i="2"/>
  <c r="D36" i="2"/>
  <c r="D35" i="2"/>
  <c r="C34" i="2"/>
  <c r="B34" i="2"/>
  <c r="C33" i="2"/>
  <c r="B33" i="2"/>
  <c r="C32" i="2"/>
  <c r="B32" i="2"/>
  <c r="C31" i="2"/>
  <c r="B31" i="2"/>
  <c r="C30" i="2"/>
  <c r="B30" i="2"/>
  <c r="C29" i="2"/>
  <c r="B29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D19" i="2"/>
  <c r="D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D8" i="2"/>
  <c r="D7" i="2"/>
  <c r="F10" i="2" l="1"/>
  <c r="F9" i="2" l="1"/>
  <c r="F11" i="2"/>
  <c r="F12" i="2" l="1"/>
  <c r="F13" i="2" l="1"/>
  <c r="F14" i="2" l="1"/>
  <c r="F15" i="2" l="1"/>
  <c r="F17" i="2" l="1"/>
  <c r="F16" i="2"/>
  <c r="F20" i="2" l="1"/>
  <c r="F21" i="2" l="1"/>
  <c r="F22" i="2" l="1"/>
  <c r="F23" i="2" l="1"/>
  <c r="F24" i="2" l="1"/>
  <c r="F25" i="2" l="1"/>
  <c r="F26" i="2" l="1"/>
  <c r="F27" i="2" l="1"/>
  <c r="F28" i="2" l="1"/>
  <c r="F29" i="2" l="1"/>
  <c r="F30" i="2" l="1"/>
  <c r="F31" i="2" l="1"/>
  <c r="F32" i="2" l="1"/>
  <c r="F33" i="2" l="1"/>
  <c r="F34" i="2" l="1"/>
  <c r="F37" i="2" l="1"/>
  <c r="F38" i="2" l="1"/>
  <c r="F39" i="2" l="1"/>
  <c r="F40" i="2" l="1"/>
  <c r="F43" i="2" l="1"/>
  <c r="F44" i="2" l="1"/>
  <c r="F45" i="2" l="1"/>
  <c r="F46" i="2" l="1"/>
  <c r="F47" i="2" l="1"/>
  <c r="F48" i="2" l="1"/>
  <c r="F49" i="2" l="1"/>
  <c r="F50" i="2" l="1"/>
  <c r="F51" i="2" l="1"/>
  <c r="F52" i="2"/>
  <c r="F53" i="2" l="1"/>
  <c r="F54" i="2" l="1"/>
  <c r="F55" i="2" l="1"/>
  <c r="F56" i="2" l="1"/>
  <c r="F57" i="2" l="1"/>
  <c r="F58" i="2" l="1"/>
  <c r="F59" i="2" l="1"/>
  <c r="D60" i="2" l="1"/>
  <c r="D61" i="2" l="1"/>
  <c r="F62" i="2"/>
  <c r="F63" i="2" l="1"/>
  <c r="F64" i="2" l="1"/>
  <c r="F66" i="2" l="1"/>
  <c r="F65" i="2"/>
  <c r="F67" i="2" l="1"/>
  <c r="D69" i="2" l="1"/>
  <c r="D68" i="2"/>
  <c r="F70" i="2" l="1"/>
  <c r="F71" i="2" l="1"/>
  <c r="F72" i="2" l="1"/>
  <c r="F73" i="2" l="1"/>
  <c r="F74" i="2" l="1"/>
  <c r="F75" i="2" l="1"/>
  <c r="F76" i="2" l="1"/>
  <c r="F77" i="2" l="1"/>
  <c r="F78" i="2" l="1"/>
  <c r="F79" i="2" l="1"/>
  <c r="F80" i="2" l="1"/>
  <c r="F81" i="2" l="1"/>
  <c r="F82" i="2" l="1"/>
  <c r="F83" i="2" l="1"/>
  <c r="F84" i="2" l="1"/>
  <c r="F85" i="2" l="1"/>
  <c r="F86" i="2" l="1"/>
  <c r="D87" i="2" l="1"/>
  <c r="D88" i="2" l="1"/>
  <c r="F89" i="2" l="1"/>
  <c r="F90" i="2" l="1"/>
  <c r="F91" i="2" l="1"/>
  <c r="F92" i="2" l="1"/>
  <c r="F93" i="2" l="1"/>
  <c r="F94" i="2" l="1"/>
  <c r="F95" i="2" l="1"/>
  <c r="F96" i="2" l="1"/>
  <c r="F97" i="2" l="1"/>
  <c r="F98" i="2" l="1"/>
  <c r="F99" i="2" l="1"/>
  <c r="F102" i="2" l="1"/>
  <c r="F103" i="2" l="1"/>
  <c r="F104" i="2" l="1"/>
  <c r="F105" i="2" l="1"/>
  <c r="F106" i="2" l="1"/>
  <c r="F107" i="2" l="1"/>
  <c r="F108" i="2" l="1"/>
  <c r="F109" i="2" l="1"/>
  <c r="F110" i="2" l="1"/>
  <c r="F111" i="2" l="1"/>
  <c r="F112" i="2" l="1"/>
  <c r="F113" i="2" l="1"/>
  <c r="F114" i="2" l="1"/>
  <c r="F117" i="2" l="1"/>
  <c r="U12" i="4" l="1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D36" i="4" l="1"/>
  <c r="C36" i="4"/>
  <c r="C33" i="4"/>
  <c r="D30" i="4"/>
  <c r="D27" i="4"/>
  <c r="D24" i="4"/>
  <c r="C24" i="4"/>
  <c r="D18" i="4"/>
  <c r="C18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E33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E27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E24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G36" i="4"/>
  <c r="F36" i="4"/>
  <c r="E36" i="4"/>
  <c r="I37" i="4" l="1"/>
  <c r="J37" i="4"/>
  <c r="Q37" i="4" l="1"/>
  <c r="O37" i="4"/>
  <c r="T37" i="4"/>
  <c r="L37" i="4"/>
  <c r="N37" i="4"/>
  <c r="U37" i="4"/>
  <c r="M37" i="4"/>
  <c r="S37" i="4"/>
  <c r="R37" i="4"/>
  <c r="K37" i="4"/>
  <c r="P37" i="4"/>
  <c r="B6" i="4" l="1"/>
  <c r="E62" i="2" l="1"/>
  <c r="E30" i="2"/>
  <c r="D111" i="2"/>
  <c r="D43" i="2"/>
  <c r="E37" i="2"/>
  <c r="E81" i="2"/>
  <c r="D71" i="2"/>
  <c r="E38" i="2"/>
  <c r="D109" i="2"/>
  <c r="D98" i="2"/>
  <c r="E95" i="2"/>
  <c r="D96" i="2"/>
  <c r="E103" i="2"/>
  <c r="E22" i="2"/>
  <c r="D104" i="2"/>
  <c r="E65" i="2"/>
  <c r="E89" i="2"/>
  <c r="E44" i="2"/>
  <c r="E59" i="2"/>
  <c r="D66" i="2"/>
  <c r="E107" i="2"/>
  <c r="E46" i="2"/>
  <c r="E47" i="2"/>
  <c r="E105" i="2"/>
  <c r="D26" i="2"/>
  <c r="E17" i="2"/>
  <c r="E32" i="2"/>
  <c r="E102" i="2"/>
  <c r="E72" i="2"/>
  <c r="D76" i="2"/>
  <c r="D89" i="2"/>
  <c r="D99" i="2"/>
  <c r="E97" i="2"/>
  <c r="E26" i="2"/>
  <c r="E13" i="2"/>
  <c r="D32" i="2"/>
  <c r="D33" i="2"/>
  <c r="D102" i="2"/>
  <c r="D24" i="2"/>
  <c r="E76" i="2"/>
  <c r="D38" i="2"/>
  <c r="E112" i="2"/>
  <c r="E106" i="2"/>
  <c r="D95" i="2"/>
  <c r="D50" i="2"/>
  <c r="E75" i="2"/>
  <c r="D103" i="2"/>
  <c r="D108" i="2"/>
  <c r="E51" i="2"/>
  <c r="D64" i="2"/>
  <c r="D44" i="2"/>
  <c r="E99" i="2"/>
  <c r="D107" i="2"/>
  <c r="D49" i="2"/>
  <c r="D20" i="2"/>
  <c r="D97" i="2"/>
  <c r="E73" i="2"/>
  <c r="D10" i="2"/>
  <c r="D15" i="2"/>
  <c r="D11" i="2"/>
  <c r="D37" i="2"/>
  <c r="E71" i="2"/>
  <c r="D22" i="2"/>
  <c r="D47" i="2"/>
  <c r="D73" i="2"/>
  <c r="E10" i="2"/>
  <c r="D17" i="2"/>
  <c r="D90" i="2"/>
  <c r="D56" i="2"/>
  <c r="E33" i="2"/>
  <c r="E84" i="2"/>
  <c r="D29" i="2"/>
  <c r="D72" i="2"/>
  <c r="E24" i="2"/>
  <c r="D70" i="2"/>
  <c r="E23" i="2"/>
  <c r="D112" i="2"/>
  <c r="D106" i="2"/>
  <c r="E27" i="2"/>
  <c r="D75" i="2"/>
  <c r="D25" i="2"/>
  <c r="E40" i="2"/>
  <c r="E108" i="2"/>
  <c r="D52" i="2"/>
  <c r="D51" i="2"/>
  <c r="E64" i="2"/>
  <c r="E39" i="2"/>
  <c r="E86" i="2"/>
  <c r="E49" i="2"/>
  <c r="E79" i="2"/>
  <c r="D21" i="2"/>
  <c r="E48" i="2"/>
  <c r="E50" i="2"/>
  <c r="D40" i="2"/>
  <c r="E104" i="2"/>
  <c r="E74" i="2"/>
  <c r="E90" i="2"/>
  <c r="E56" i="2"/>
  <c r="D77" i="2"/>
  <c r="D84" i="2"/>
  <c r="E29" i="2"/>
  <c r="D23" i="2"/>
  <c r="D85" i="2"/>
  <c r="D91" i="2"/>
  <c r="E25" i="2"/>
  <c r="D117" i="2"/>
  <c r="E28" i="2"/>
  <c r="E54" i="2"/>
  <c r="D39" i="2"/>
  <c r="E20" i="2"/>
  <c r="D79" i="2"/>
  <c r="E21" i="2"/>
  <c r="D16" i="2"/>
  <c r="E15" i="2"/>
  <c r="D12" i="2"/>
  <c r="E11" i="2"/>
  <c r="D74" i="2"/>
  <c r="E53" i="2"/>
  <c r="E77" i="2"/>
  <c r="D80" i="2"/>
  <c r="E58" i="2"/>
  <c r="D78" i="2"/>
  <c r="E70" i="2"/>
  <c r="E63" i="2"/>
  <c r="E85" i="2"/>
  <c r="E45" i="2"/>
  <c r="E31" i="2"/>
  <c r="D27" i="2"/>
  <c r="D92" i="2"/>
  <c r="D83" i="2"/>
  <c r="E52" i="2"/>
  <c r="D28" i="2"/>
  <c r="D54" i="2"/>
  <c r="D55" i="2"/>
  <c r="D86" i="2"/>
  <c r="E110" i="2"/>
  <c r="D57" i="2"/>
  <c r="E34" i="2"/>
  <c r="E113" i="2"/>
  <c r="E16" i="2"/>
  <c r="E9" i="2"/>
  <c r="D30" i="2"/>
  <c r="D58" i="2"/>
  <c r="D63" i="2"/>
  <c r="D82" i="2"/>
  <c r="E109" i="2"/>
  <c r="D45" i="2"/>
  <c r="D31" i="2"/>
  <c r="D94" i="2"/>
  <c r="E91" i="2"/>
  <c r="E92" i="2"/>
  <c r="D67" i="2"/>
  <c r="E83" i="2"/>
  <c r="E93" i="2"/>
  <c r="D65" i="2"/>
  <c r="E117" i="2"/>
  <c r="D114" i="2"/>
  <c r="D59" i="2"/>
  <c r="D110" i="2"/>
  <c r="D34" i="2"/>
  <c r="E12" i="2"/>
  <c r="E14" i="2"/>
  <c r="D62" i="2"/>
  <c r="D53" i="2"/>
  <c r="E111" i="2"/>
  <c r="E80" i="2"/>
  <c r="E43" i="2"/>
  <c r="D48" i="2"/>
  <c r="E78" i="2"/>
  <c r="D81" i="2"/>
  <c r="E82" i="2"/>
  <c r="E98" i="2"/>
  <c r="E94" i="2"/>
  <c r="E96" i="2"/>
  <c r="E67" i="2"/>
  <c r="D93" i="2"/>
  <c r="E114" i="2"/>
  <c r="E66" i="2"/>
  <c r="E55" i="2"/>
  <c r="D46" i="2"/>
  <c r="E57" i="2"/>
  <c r="D105" i="2"/>
  <c r="D113" i="2"/>
  <c r="D9" i="2"/>
  <c r="D13" i="2"/>
  <c r="D14" i="2"/>
  <c r="H32" i="2"/>
  <c r="I32" i="2" s="1"/>
  <c r="H102" i="2"/>
  <c r="I102" i="2" s="1"/>
  <c r="H67" i="2"/>
  <c r="I67" i="2" s="1"/>
  <c r="H97" i="2"/>
  <c r="I97" i="2" s="1"/>
  <c r="H62" i="2"/>
  <c r="I62" i="2" s="1"/>
  <c r="H112" i="2"/>
  <c r="I112" i="2" s="1"/>
  <c r="H49" i="2"/>
  <c r="I49" i="2" s="1"/>
  <c r="H90" i="2"/>
  <c r="I90" i="2" s="1"/>
  <c r="H23" i="2"/>
  <c r="I23" i="2" s="1"/>
  <c r="H21" i="2"/>
  <c r="I21" i="2" s="1"/>
  <c r="H33" i="2"/>
  <c r="I33" i="2" s="1"/>
  <c r="H98" i="2"/>
  <c r="I98" i="2" s="1"/>
  <c r="H103" i="2"/>
  <c r="I103" i="2" s="1"/>
  <c r="H85" i="2"/>
  <c r="I85" i="2" s="1"/>
  <c r="H28" i="2"/>
  <c r="I28" i="2" s="1"/>
  <c r="H99" i="2"/>
  <c r="I99" i="2" s="1"/>
  <c r="H20" i="2"/>
  <c r="I20" i="2" s="1"/>
  <c r="H15" i="2"/>
  <c r="I15" i="2" s="1"/>
  <c r="H11" i="2"/>
  <c r="I11" i="2" s="1"/>
  <c r="H66" i="2"/>
  <c r="I66" i="2" s="1"/>
  <c r="H24" i="2"/>
  <c r="I24" i="2" s="1"/>
  <c r="H70" i="2"/>
  <c r="I70" i="2" s="1"/>
  <c r="H63" i="2"/>
  <c r="I63" i="2" s="1"/>
  <c r="H106" i="2"/>
  <c r="I106" i="2" s="1"/>
  <c r="H27" i="2"/>
  <c r="I27" i="2" s="1"/>
  <c r="H75" i="2"/>
  <c r="I75" i="2" s="1"/>
  <c r="H83" i="2"/>
  <c r="I83" i="2" s="1"/>
  <c r="H108" i="2"/>
  <c r="I108" i="2" s="1"/>
  <c r="H64" i="2"/>
  <c r="I64" i="2" s="1"/>
  <c r="H34" i="2"/>
  <c r="I34" i="2" s="1"/>
  <c r="H56" i="2"/>
  <c r="I56" i="2" s="1"/>
  <c r="H29" i="2"/>
  <c r="I29" i="2" s="1"/>
  <c r="H82" i="2"/>
  <c r="I82" i="2" s="1"/>
  <c r="H91" i="2"/>
  <c r="I91" i="2" s="1"/>
  <c r="H25" i="2"/>
  <c r="I25" i="2" s="1"/>
  <c r="H117" i="2"/>
  <c r="I117" i="2" s="1"/>
  <c r="H114" i="2"/>
  <c r="I114" i="2" s="1"/>
  <c r="H79" i="2"/>
  <c r="I79" i="2" s="1"/>
  <c r="H12" i="2"/>
  <c r="I12" i="2" s="1"/>
  <c r="H14" i="2"/>
  <c r="I14" i="2" s="1"/>
  <c r="H74" i="2"/>
  <c r="I74" i="2" s="1"/>
  <c r="H53" i="2"/>
  <c r="I53" i="2" s="1"/>
  <c r="H77" i="2"/>
  <c r="I77" i="2" s="1"/>
  <c r="H80" i="2"/>
  <c r="I80" i="2" s="1"/>
  <c r="H43" i="2"/>
  <c r="I43" i="2" s="1"/>
  <c r="H78" i="2"/>
  <c r="I78" i="2" s="1"/>
  <c r="H81" i="2"/>
  <c r="I81" i="2" s="1"/>
  <c r="H54" i="2"/>
  <c r="I54" i="2" s="1"/>
  <c r="H55" i="2"/>
  <c r="I55" i="2" s="1"/>
  <c r="H46" i="2"/>
  <c r="I46" i="2" s="1"/>
  <c r="H57" i="2"/>
  <c r="I57" i="2" s="1"/>
  <c r="H105" i="2"/>
  <c r="I105" i="2" s="1"/>
  <c r="H113" i="2"/>
  <c r="I113" i="2" s="1"/>
  <c r="H9" i="2"/>
  <c r="I9" i="2" s="1"/>
  <c r="H30" i="2"/>
  <c r="I30" i="2" s="1"/>
  <c r="H71" i="2"/>
  <c r="I71" i="2" s="1"/>
  <c r="H109" i="2"/>
  <c r="I109" i="2" s="1"/>
  <c r="H31" i="2"/>
  <c r="I31" i="2" s="1"/>
  <c r="H92" i="2"/>
  <c r="I92" i="2" s="1"/>
  <c r="H22" i="2"/>
  <c r="I22" i="2" s="1"/>
  <c r="H65" i="2"/>
  <c r="I65" i="2" s="1"/>
  <c r="H89" i="2"/>
  <c r="I89" i="2" s="1"/>
  <c r="H59" i="2"/>
  <c r="I59" i="2" s="1"/>
  <c r="H47" i="2"/>
  <c r="I47" i="2" s="1"/>
  <c r="H26" i="2"/>
  <c r="I26" i="2" s="1"/>
  <c r="H111" i="2"/>
  <c r="I111" i="2" s="1"/>
  <c r="H40" i="2"/>
  <c r="I40" i="2" s="1"/>
  <c r="H86" i="2"/>
  <c r="I86" i="2" s="1"/>
  <c r="H58" i="2"/>
  <c r="I58" i="2" s="1"/>
  <c r="H10" i="2"/>
  <c r="I10" i="2" s="1"/>
  <c r="H84" i="2"/>
  <c r="I84" i="2" s="1"/>
  <c r="H110" i="2"/>
  <c r="I110" i="2" s="1"/>
  <c r="H52" i="2"/>
  <c r="I52" i="2" s="1"/>
  <c r="H73" i="2"/>
  <c r="I73" i="2" s="1"/>
  <c r="H16" i="2"/>
  <c r="I16" i="2" s="1"/>
  <c r="H45" i="2"/>
  <c r="I45" i="2" s="1"/>
  <c r="H93" i="2"/>
  <c r="I93" i="2" s="1"/>
  <c r="H51" i="2"/>
  <c r="I51" i="2" s="1"/>
  <c r="H95" i="2"/>
  <c r="I95" i="2" s="1"/>
  <c r="H96" i="2"/>
  <c r="I96" i="2" s="1"/>
  <c r="H72" i="2"/>
  <c r="I72" i="2" s="1"/>
  <c r="H17" i="2"/>
  <c r="I17" i="2" s="1"/>
  <c r="H94" i="2"/>
  <c r="I94" i="2" s="1"/>
  <c r="H39" i="2"/>
  <c r="I39" i="2" s="1"/>
  <c r="H50" i="2"/>
  <c r="I50" i="2" s="1"/>
  <c r="H107" i="2"/>
  <c r="I107" i="2" s="1"/>
  <c r="H48" i="2"/>
  <c r="I48" i="2" s="1"/>
  <c r="H76" i="2"/>
  <c r="I76" i="2" s="1"/>
  <c r="H38" i="2"/>
  <c r="I38" i="2" s="1"/>
  <c r="H44" i="2"/>
  <c r="I44" i="2" s="1"/>
  <c r="H13" i="2"/>
  <c r="I13" i="2" s="1"/>
  <c r="H37" i="2"/>
  <c r="I37" i="2" s="1"/>
  <c r="H104" i="2"/>
  <c r="I104" i="2" s="1"/>
  <c r="I42" i="2" l="1"/>
  <c r="I19" i="2"/>
  <c r="I88" i="2"/>
  <c r="I8" i="2"/>
  <c r="I36" i="2"/>
  <c r="I69" i="2"/>
  <c r="I101" i="2"/>
  <c r="I61" i="2"/>
  <c r="I116" i="2"/>
  <c r="I118" i="2" l="1"/>
  <c r="A59" i="2" l="1"/>
  <c r="A30" i="2"/>
  <c r="A94" i="2"/>
  <c r="A28" i="2"/>
  <c r="A98" i="2"/>
  <c r="H36" i="4" l="1"/>
  <c r="X34" i="4" s="1"/>
  <c r="A56" i="2"/>
  <c r="A117" i="2"/>
  <c r="A55" i="2"/>
  <c r="A65" i="2"/>
  <c r="A10" i="2"/>
  <c r="A13" i="2"/>
  <c r="A80" i="2"/>
  <c r="A86" i="2"/>
  <c r="A72" i="2"/>
  <c r="A116" i="2"/>
  <c r="A63" i="2"/>
  <c r="A67" i="2"/>
  <c r="A44" i="2"/>
  <c r="A50" i="2"/>
  <c r="A27" i="2"/>
  <c r="A113" i="2"/>
  <c r="A76" i="2"/>
  <c r="A33" i="2"/>
  <c r="A71" i="2"/>
  <c r="A91" i="2"/>
  <c r="A29" i="2"/>
  <c r="A114" i="2"/>
  <c r="A16" i="2"/>
  <c r="A12" i="2"/>
  <c r="A115" i="2"/>
  <c r="A46" i="2"/>
  <c r="A77" i="2"/>
  <c r="A45" i="2"/>
  <c r="A58" i="2"/>
  <c r="A93" i="2"/>
  <c r="A9" i="2"/>
  <c r="A11" i="2"/>
  <c r="A97" i="2"/>
  <c r="A102" i="2"/>
  <c r="A43" i="2"/>
  <c r="A37" i="2"/>
  <c r="A105" i="2"/>
  <c r="A89" i="2"/>
  <c r="A53" i="2"/>
  <c r="A108" i="2"/>
  <c r="A73" i="2"/>
  <c r="A31" i="2"/>
  <c r="A96" i="2"/>
  <c r="A22" i="2"/>
  <c r="A107" i="2"/>
  <c r="A79" i="2"/>
  <c r="A15" i="2"/>
  <c r="A112" i="2"/>
  <c r="A99" i="2"/>
  <c r="A90" i="2"/>
  <c r="A14" i="2"/>
  <c r="A70" i="2"/>
  <c r="A54" i="2"/>
  <c r="A51" i="2"/>
  <c r="A92" i="2"/>
  <c r="A48" i="2"/>
  <c r="A66" i="2"/>
  <c r="A111" i="2"/>
  <c r="A49" i="2"/>
  <c r="A25" i="2"/>
  <c r="A39" i="2"/>
  <c r="A104" i="2"/>
  <c r="A34" i="2"/>
  <c r="A20" i="2"/>
  <c r="A103" i="2"/>
  <c r="A52" i="2"/>
  <c r="A26" i="2"/>
  <c r="A106" i="2"/>
  <c r="A78" i="2"/>
  <c r="A40" i="2"/>
  <c r="A32" i="2"/>
  <c r="A109" i="2"/>
  <c r="A110" i="2"/>
  <c r="A95" i="2"/>
  <c r="A75" i="2"/>
  <c r="A23" i="2"/>
  <c r="A64" i="2"/>
  <c r="A57" i="2"/>
  <c r="A74" i="2"/>
  <c r="A62" i="2"/>
  <c r="A17" i="2"/>
  <c r="A24" i="2"/>
  <c r="A21" i="2"/>
  <c r="A47" i="2"/>
  <c r="A38" i="2"/>
  <c r="C12" i="4"/>
  <c r="A85" i="2" l="1"/>
  <c r="A84" i="2"/>
  <c r="A82" i="2"/>
  <c r="A81" i="2"/>
  <c r="A83" i="2"/>
  <c r="W34" i="4"/>
  <c r="A7" i="2"/>
  <c r="A100" i="2"/>
  <c r="E21" i="4"/>
  <c r="C21" i="4"/>
  <c r="D21" i="4"/>
  <c r="G27" i="4"/>
  <c r="C27" i="4"/>
  <c r="F27" i="4"/>
  <c r="H27" i="4"/>
  <c r="F18" i="4"/>
  <c r="E18" i="4"/>
  <c r="G24" i="4"/>
  <c r="F24" i="4"/>
  <c r="H24" i="4"/>
  <c r="A68" i="2"/>
  <c r="A61" i="2"/>
  <c r="D33" i="4"/>
  <c r="F33" i="4"/>
  <c r="A88" i="2"/>
  <c r="A41" i="2"/>
  <c r="A8" i="2"/>
  <c r="A36" i="2"/>
  <c r="A18" i="2"/>
  <c r="A101" i="2"/>
  <c r="A69" i="2"/>
  <c r="G30" i="4"/>
  <c r="E30" i="4"/>
  <c r="F30" i="4"/>
  <c r="C30" i="4"/>
  <c r="A60" i="2"/>
  <c r="E15" i="4"/>
  <c r="D15" i="4"/>
  <c r="F15" i="4"/>
  <c r="C15" i="4"/>
  <c r="A35" i="2"/>
  <c r="A87" i="2"/>
  <c r="A19" i="2"/>
  <c r="A42" i="2"/>
  <c r="W19" i="4"/>
  <c r="W10" i="4"/>
  <c r="W13" i="4"/>
  <c r="W31" i="4"/>
  <c r="X10" i="4"/>
  <c r="W28" i="4"/>
  <c r="W16" i="4"/>
  <c r="W25" i="4"/>
  <c r="W22" i="4"/>
  <c r="E37" i="4" l="1"/>
  <c r="F37" i="4"/>
  <c r="D37" i="4"/>
  <c r="X19" i="4"/>
  <c r="X28" i="4"/>
  <c r="X13" i="4"/>
  <c r="C37" i="4"/>
  <c r="H37" i="4"/>
  <c r="X22" i="4"/>
  <c r="G37" i="4"/>
  <c r="X16" i="4"/>
  <c r="X31" i="4"/>
  <c r="X25" i="4"/>
  <c r="W37" i="4"/>
</calcChain>
</file>

<file path=xl/sharedStrings.xml><?xml version="1.0" encoding="utf-8"?>
<sst xmlns="http://schemas.openxmlformats.org/spreadsheetml/2006/main" count="83" uniqueCount="31">
  <si>
    <t>PLANILHA ORÇAMENTÁRIA</t>
  </si>
  <si>
    <t>Data base:</t>
  </si>
  <si>
    <t>Referência</t>
  </si>
  <si>
    <t>Item</t>
  </si>
  <si>
    <t>Descrição</t>
  </si>
  <si>
    <t>Unid</t>
  </si>
  <si>
    <t>Quantidade</t>
  </si>
  <si>
    <t>Total</t>
  </si>
  <si>
    <t>Subtotal:</t>
  </si>
  <si>
    <t>TOTAL GERAL:</t>
  </si>
  <si>
    <t>CRONOGRAMA FISICO-FINANCEIRO</t>
  </si>
  <si>
    <t>MESES</t>
  </si>
  <si>
    <t>Valor do Item</t>
  </si>
  <si>
    <t>%</t>
  </si>
  <si>
    <t xml:space="preserve"> </t>
  </si>
  <si>
    <t>x</t>
  </si>
  <si>
    <t>Código</t>
  </si>
  <si>
    <t>Preço Unit sem BDI</t>
  </si>
  <si>
    <t>Preço Unit com BDI</t>
  </si>
  <si>
    <t>BDI: 24,23%</t>
  </si>
  <si>
    <t>1  - SERVIÇOS PRELIMINARES</t>
  </si>
  <si>
    <t>2 - MURETA E ALAMBRADO</t>
  </si>
  <si>
    <t>3 - PISO</t>
  </si>
  <si>
    <t>4 - ARQUIBANCADA</t>
  </si>
  <si>
    <t>5 - PASSEIO, GUIAS, SARJETA E MURETA</t>
  </si>
  <si>
    <t>6 - BEBEDOURO</t>
  </si>
  <si>
    <t>7 - EQUIPAMENTOS DE ACADEMIA E PLAYGROUND</t>
  </si>
  <si>
    <t>8 - INSTALAÇÕES ELÉTRICAS</t>
  </si>
  <si>
    <t>9 - SERVIÇOS COMPLEMENTARES</t>
  </si>
  <si>
    <t>SIURB JAN/25; SINAPI SET/25</t>
  </si>
  <si>
    <t>OBRA: Implantação de Quadra Esportiva de Areia - Raspadão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</si>
</sst>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0\.00\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0" fontId="6" fillId="0" borderId="1" applyNumberFormat="0" applyFill="0" applyAlignment="0" applyProtection="0"/>
    <xf numFmtId="44" fontId="7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Alignment="1">
      <alignment vertical="center"/>
    </xf>
    <xf numFmtId="0" fontId="9" fillId="0" borderId="2" xfId="1" applyFont="1" applyBorder="1" applyAlignment="1">
      <alignment horizontal="centerContinuous" vertical="center"/>
    </xf>
    <xf numFmtId="0" fontId="9" fillId="0" borderId="3" xfId="1" applyFont="1" applyBorder="1" applyAlignment="1">
      <alignment horizontal="centerContinuous" vertical="center"/>
    </xf>
    <xf numFmtId="0" fontId="9" fillId="0" borderId="4" xfId="1" applyFont="1" applyBorder="1" applyAlignment="1">
      <alignment horizontal="center" vertical="center"/>
    </xf>
    <xf numFmtId="0" fontId="8" fillId="0" borderId="5" xfId="1" applyBorder="1" applyAlignment="1">
      <alignment vertical="center"/>
    </xf>
    <xf numFmtId="0" fontId="8" fillId="0" borderId="0" xfId="1" applyAlignment="1">
      <alignment horizontal="left" vertical="center"/>
    </xf>
    <xf numFmtId="0" fontId="9" fillId="0" borderId="8" xfId="1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2" fontId="0" fillId="0" borderId="4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 wrapText="1"/>
    </xf>
    <xf numFmtId="164" fontId="0" fillId="0" borderId="15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3" fillId="0" borderId="0" xfId="1" applyFont="1" applyAlignment="1">
      <alignment vertical="center"/>
    </xf>
    <xf numFmtId="44" fontId="11" fillId="0" borderId="7" xfId="4" applyFont="1" applyBorder="1" applyAlignment="1">
      <alignment vertical="center"/>
    </xf>
    <xf numFmtId="44" fontId="12" fillId="0" borderId="0" xfId="4" applyFont="1" applyAlignment="1">
      <alignment horizontal="center" vertical="center"/>
    </xf>
    <xf numFmtId="44" fontId="8" fillId="0" borderId="0" xfId="1" applyNumberFormat="1" applyAlignment="1">
      <alignment vertical="center"/>
    </xf>
    <xf numFmtId="164" fontId="0" fillId="0" borderId="14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 wrapText="1"/>
    </xf>
    <xf numFmtId="2" fontId="0" fillId="0" borderId="22" xfId="0" applyNumberFormat="1" applyBorder="1" applyAlignment="1">
      <alignment horizontal="left" vertical="center" wrapText="1"/>
    </xf>
    <xf numFmtId="44" fontId="0" fillId="0" borderId="0" xfId="4" applyFont="1" applyAlignment="1">
      <alignment horizontal="center" vertical="center"/>
    </xf>
    <xf numFmtId="44" fontId="5" fillId="0" borderId="12" xfId="4" applyFont="1" applyBorder="1" applyAlignment="1">
      <alignment horizontal="center" vertical="center" wrapText="1"/>
    </xf>
    <xf numFmtId="44" fontId="0" fillId="0" borderId="18" xfId="4" applyFont="1" applyBorder="1" applyAlignment="1">
      <alignment horizontal="center" vertical="center"/>
    </xf>
    <xf numFmtId="44" fontId="0" fillId="0" borderId="17" xfId="4" applyFont="1" applyBorder="1" applyAlignment="1">
      <alignment horizontal="center" vertical="center"/>
    </xf>
    <xf numFmtId="44" fontId="0" fillId="0" borderId="17" xfId="4" applyFont="1" applyBorder="1" applyAlignment="1">
      <alignment horizontal="center" vertical="center" wrapText="1"/>
    </xf>
    <xf numFmtId="44" fontId="5" fillId="0" borderId="17" xfId="4" applyFont="1" applyBorder="1" applyAlignment="1">
      <alignment horizontal="right" vertical="center"/>
    </xf>
    <xf numFmtId="44" fontId="5" fillId="0" borderId="18" xfId="4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/>
    </xf>
    <xf numFmtId="2" fontId="5" fillId="0" borderId="17" xfId="0" applyNumberFormat="1" applyFont="1" applyBorder="1" applyAlignment="1">
      <alignment horizontal="left" vertical="center" wrapText="1"/>
    </xf>
    <xf numFmtId="44" fontId="5" fillId="0" borderId="11" xfId="4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0" fillId="2" borderId="15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left" vertical="center" wrapText="1"/>
    </xf>
    <xf numFmtId="2" fontId="0" fillId="2" borderId="21" xfId="0" applyNumberFormat="1" applyFill="1" applyBorder="1" applyAlignment="1">
      <alignment horizontal="center" vertical="center" wrapText="1"/>
    </xf>
    <xf numFmtId="2" fontId="0" fillId="2" borderId="4" xfId="0" applyNumberFormat="1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/>
    </xf>
    <xf numFmtId="4" fontId="0" fillId="2" borderId="13" xfId="0" applyNumberFormat="1" applyFill="1" applyBorder="1" applyAlignment="1">
      <alignment horizontal="center" vertical="center"/>
    </xf>
    <xf numFmtId="10" fontId="9" fillId="0" borderId="0" xfId="1" applyNumberFormat="1" applyFont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8" fillId="0" borderId="27" xfId="1" applyBorder="1" applyAlignment="1">
      <alignment vertical="center"/>
    </xf>
    <xf numFmtId="0" fontId="4" fillId="0" borderId="28" xfId="1" applyFont="1" applyBorder="1" applyAlignment="1">
      <alignment vertical="center"/>
    </xf>
    <xf numFmtId="44" fontId="11" fillId="0" borderId="22" xfId="4" applyFont="1" applyBorder="1" applyAlignment="1">
      <alignment vertical="center"/>
    </xf>
    <xf numFmtId="0" fontId="9" fillId="0" borderId="30" xfId="1" applyFont="1" applyBorder="1" applyAlignment="1">
      <alignment horizontal="centerContinuous" vertical="center"/>
    </xf>
    <xf numFmtId="0" fontId="8" fillId="0" borderId="31" xfId="1" applyBorder="1" applyAlignment="1">
      <alignment vertical="center"/>
    </xf>
    <xf numFmtId="0" fontId="2" fillId="0" borderId="32" xfId="1" applyFont="1" applyBorder="1" applyAlignment="1">
      <alignment vertical="center"/>
    </xf>
    <xf numFmtId="44" fontId="11" fillId="0" borderId="33" xfId="4" applyFont="1" applyBorder="1" applyAlignment="1">
      <alignment vertical="center"/>
    </xf>
    <xf numFmtId="0" fontId="8" fillId="0" borderId="32" xfId="1" applyBorder="1" applyAlignment="1">
      <alignment vertical="center"/>
    </xf>
    <xf numFmtId="44" fontId="11" fillId="0" borderId="32" xfId="4" applyFont="1" applyBorder="1" applyAlignment="1">
      <alignment vertical="center"/>
    </xf>
    <xf numFmtId="0" fontId="1" fillId="0" borderId="32" xfId="1" applyFont="1" applyBorder="1" applyAlignment="1">
      <alignment vertical="center"/>
    </xf>
    <xf numFmtId="0" fontId="4" fillId="0" borderId="32" xfId="1" applyFont="1" applyBorder="1" applyAlignment="1">
      <alignment vertical="center"/>
    </xf>
    <xf numFmtId="0" fontId="8" fillId="0" borderId="19" xfId="1" applyBorder="1" applyAlignment="1">
      <alignment vertical="center"/>
    </xf>
    <xf numFmtId="0" fontId="4" fillId="0" borderId="0" xfId="1" applyFont="1" applyAlignment="1">
      <alignment vertical="center"/>
    </xf>
    <xf numFmtId="44" fontId="11" fillId="0" borderId="16" xfId="4" applyFont="1" applyBorder="1" applyAlignment="1">
      <alignment vertical="center"/>
    </xf>
    <xf numFmtId="44" fontId="11" fillId="0" borderId="0" xfId="4" applyFont="1" applyBorder="1" applyAlignment="1">
      <alignment vertical="center"/>
    </xf>
    <xf numFmtId="0" fontId="1" fillId="0" borderId="0" xfId="1" applyFont="1" applyAlignment="1">
      <alignment vertical="center"/>
    </xf>
    <xf numFmtId="0" fontId="9" fillId="0" borderId="19" xfId="1" applyFont="1" applyBorder="1" applyAlignment="1">
      <alignment horizontal="centerContinuous" vertical="center"/>
    </xf>
    <xf numFmtId="0" fontId="8" fillId="0" borderId="34" xfId="1" applyBorder="1" applyAlignment="1">
      <alignment vertical="center"/>
    </xf>
    <xf numFmtId="0" fontId="4" fillId="0" borderId="35" xfId="1" applyFont="1" applyBorder="1" applyAlignment="1">
      <alignment vertical="center"/>
    </xf>
    <xf numFmtId="44" fontId="11" fillId="0" borderId="36" xfId="4" applyFont="1" applyBorder="1" applyAlignment="1">
      <alignment vertical="center"/>
    </xf>
    <xf numFmtId="0" fontId="9" fillId="0" borderId="21" xfId="1" applyFont="1" applyBorder="1" applyAlignment="1">
      <alignment horizontal="center" vertical="center"/>
    </xf>
    <xf numFmtId="0" fontId="9" fillId="0" borderId="29" xfId="1" applyFont="1" applyBorder="1" applyAlignment="1">
      <alignment horizontal="centerContinuous" vertical="center"/>
    </xf>
    <xf numFmtId="0" fontId="9" fillId="0" borderId="37" xfId="1" applyFont="1" applyBorder="1" applyAlignment="1">
      <alignment horizontal="center" vertical="center"/>
    </xf>
    <xf numFmtId="0" fontId="8" fillId="0" borderId="38" xfId="1" applyBorder="1" applyAlignment="1">
      <alignment vertical="center"/>
    </xf>
    <xf numFmtId="0" fontId="4" fillId="0" borderId="39" xfId="1" applyFont="1" applyBorder="1" applyAlignment="1">
      <alignment vertical="center"/>
    </xf>
    <xf numFmtId="44" fontId="11" fillId="0" borderId="37" xfId="4" applyFont="1" applyBorder="1" applyAlignment="1">
      <alignment vertical="center"/>
    </xf>
    <xf numFmtId="0" fontId="2" fillId="0" borderId="35" xfId="1" applyFont="1" applyBorder="1" applyAlignment="1">
      <alignment vertical="center"/>
    </xf>
    <xf numFmtId="0" fontId="8" fillId="0" borderId="35" xfId="1" applyBorder="1" applyAlignment="1">
      <alignment vertical="center"/>
    </xf>
    <xf numFmtId="44" fontId="11" fillId="0" borderId="35" xfId="4" applyFont="1" applyBorder="1" applyAlignment="1">
      <alignment vertical="center"/>
    </xf>
    <xf numFmtId="0" fontId="1" fillId="0" borderId="35" xfId="1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44" fontId="5" fillId="0" borderId="0" xfId="4" applyFont="1" applyAlignment="1">
      <alignment horizontal="center" vertical="center" wrapText="1"/>
    </xf>
    <xf numFmtId="44" fontId="7" fillId="0" borderId="16" xfId="4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16" xfId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8" fillId="0" borderId="26" xfId="1" applyNumberFormat="1" applyBorder="1" applyAlignment="1">
      <alignment horizontal="center" vertical="center"/>
    </xf>
    <xf numFmtId="4" fontId="8" fillId="0" borderId="26" xfId="1" applyNumberFormat="1" applyBorder="1" applyAlignment="1">
      <alignment horizontal="center" vertical="center"/>
    </xf>
    <xf numFmtId="2" fontId="1" fillId="0" borderId="26" xfId="1" applyNumberFormat="1" applyFont="1" applyBorder="1" applyAlignment="1">
      <alignment horizontal="left" vertical="center"/>
    </xf>
    <xf numFmtId="0" fontId="8" fillId="0" borderId="26" xfId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8" fillId="0" borderId="0" xfId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 wrapText="1"/>
    </xf>
    <xf numFmtId="44" fontId="0" fillId="0" borderId="25" xfId="0" applyNumberFormat="1" applyBorder="1" applyAlignment="1">
      <alignment horizontal="center"/>
    </xf>
    <xf numFmtId="0" fontId="0" fillId="0" borderId="25" xfId="0" applyBorder="1" applyAlignment="1">
      <alignment horizontal="center"/>
    </xf>
  </cellXfs>
  <cellStyles count="5">
    <cellStyle name="Moeda" xfId="4" builtinId="4"/>
    <cellStyle name="Normal" xfId="0" builtinId="0"/>
    <cellStyle name="Normal 2" xfId="1" xr:uid="{00000000-0005-0000-0000-000002000000}"/>
    <cellStyle name="Normal 2 2" xfId="2" xr:uid="{00000000-0005-0000-0000-000003000000}"/>
    <cellStyle name="Título 1 1" xfId="3" xr:uid="{00000000-0005-0000-0000-000004000000}"/>
  </cellStyles>
  <dxfs count="8"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0.xml"/><Relationship Id="rId18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17" Type="http://schemas.microsoft.com/office/2017/10/relationships/person" Target="persons/person4.xml"/><Relationship Id="rId2" Type="http://schemas.openxmlformats.org/officeDocument/2006/relationships/worksheet" Target="worksheets/sheet2.xml"/><Relationship Id="rId16" Type="http://schemas.microsoft.com/office/2017/10/relationships/person" Target="persons/pers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5" Type="http://schemas.microsoft.com/office/2017/10/relationships/person" Target="persons/person2.xml"/><Relationship Id="rId4" Type="http://schemas.openxmlformats.org/officeDocument/2006/relationships/theme" Target="theme/theme1.xml"/><Relationship Id="rId14" Type="http://schemas.microsoft.com/office/2017/10/relationships/person" Target="persons/person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209550</xdr:colOff>
      <xdr:row>48</xdr:row>
      <xdr:rowOff>181431</xdr:rowOff>
    </xdr:from>
    <xdr:to>
      <xdr:col>22</xdr:col>
      <xdr:colOff>647700</xdr:colOff>
      <xdr:row>55</xdr:row>
      <xdr:rowOff>85727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2010608-574B-4572-8DCB-123C1AA0B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720489" y="6291492"/>
          <a:ext cx="1856921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Victor\Processo%204662.2025%20-%20Quadra%20de%20Areia\4662.2025%20Quadra%20de%20Areia%20Raspad&#227;o%20-%20CAIXA%202%2009-2025.xlsm" TargetMode="External"/><Relationship Id="rId1" Type="http://schemas.openxmlformats.org/officeDocument/2006/relationships/externalLinkPath" Target="file:///C:\Users\user\Desktop\Victor\Processo%204662.2025%20-%20Quadra%20de%20Areia\4662.2025%20Quadra%20de%20Areia%20Raspad&#227;o%20-%20CAIXA%202%2009-202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6">
          <cell r="O16" t="str">
            <v>1.</v>
          </cell>
          <cell r="R16" t="str">
            <v>SERVIÇOS PRELIMINARES</v>
          </cell>
        </row>
        <row r="17">
          <cell r="O17" t="str">
            <v>1.1.</v>
          </cell>
          <cell r="R17" t="str">
            <v>SERVIÇOS PRELIMINARES</v>
          </cell>
        </row>
        <row r="18">
          <cell r="O18" t="str">
            <v>1.1.1.</v>
          </cell>
          <cell r="P18" t="str">
            <v>SINAPI</v>
          </cell>
          <cell r="Q18" t="str">
            <v>103689</v>
          </cell>
          <cell r="R18" t="str">
            <v>FORNECIMENTO E INSTALAÇÃO DE PLACA DE OBRA COM CHAPA GALVANIZADA E ESTRUTURA DE MADEIRA. AF_03/2022_PS</v>
          </cell>
          <cell r="S18" t="str">
            <v>M2</v>
          </cell>
          <cell r="T18">
            <v>18</v>
          </cell>
        </row>
        <row r="19">
          <cell r="O19" t="str">
            <v>1.1.2.</v>
          </cell>
          <cell r="P19" t="str">
            <v>SINAPI</v>
          </cell>
          <cell r="Q19" t="str">
            <v>101114</v>
          </cell>
          <cell r="R19" t="str">
            <v>ESCAVAÇÃO HORIZONTAL EM SOLO DE 1A CATEGORIA COM TRATOR DE ESTEIRAS (100HP/LÂMINA: 2,19M3). AF_07/2020</v>
          </cell>
          <cell r="S19" t="str">
            <v>M3</v>
          </cell>
          <cell r="T19">
            <v>384.92</v>
          </cell>
        </row>
        <row r="20">
          <cell r="O20" t="str">
            <v>1.1.3.</v>
          </cell>
          <cell r="P20" t="str">
            <v>SINAPI</v>
          </cell>
          <cell r="Q20" t="str">
            <v>100576</v>
          </cell>
          <cell r="R20" t="str">
            <v>REGULARIZAÇÃO E COMPACTAÇÃO DE SUBLEITO DE SOLO PREDOMINANTEMENTE ARGILOSO, PARA OBRAS DE CONSTRUÇÃO DE PAVIMENTOS. AF_09/2024</v>
          </cell>
          <cell r="S20" t="str">
            <v>M2</v>
          </cell>
          <cell r="T20">
            <v>275.27999999999997</v>
          </cell>
        </row>
        <row r="21">
          <cell r="O21" t="str">
            <v>1.1.4.</v>
          </cell>
          <cell r="P21" t="str">
            <v>SINAPI</v>
          </cell>
          <cell r="Q21" t="str">
            <v>100978</v>
          </cell>
          <cell r="R21" t="str">
            <v>CARGA, MANOBRA E DESCARGA DE SOLOS E MATERIAIS GRANULARES EM CAMINHÃO BASCULANTE 10 M³ - CARGA COM ESCAVADEIRA HIDRÁULICA (CAÇAMBA DE 1,20 M³ / 155 HP) E DESCARGA LIVRE (UNIDADE: M3). AF_07/2020</v>
          </cell>
          <cell r="S21" t="str">
            <v>M3</v>
          </cell>
          <cell r="T21">
            <v>500.4</v>
          </cell>
        </row>
        <row r="22">
          <cell r="O22" t="str">
            <v>1.1.5.</v>
          </cell>
          <cell r="P22" t="str">
            <v>SINAPI</v>
          </cell>
          <cell r="Q22" t="str">
            <v>95878</v>
          </cell>
          <cell r="R22" t="str">
            <v>TRANSPORTE COM CAMINHÃO BASCULANTE DE 10 M³, EM VIA URBANA PAVIMENTADA, DMT ATÉ 30 KM (UNIDADE: TXKM). AF_07/2020</v>
          </cell>
          <cell r="S22" t="str">
            <v>TXKM</v>
          </cell>
          <cell r="T22">
            <v>9098.18</v>
          </cell>
        </row>
        <row r="23">
          <cell r="O23" t="str">
            <v>1.1.6.</v>
          </cell>
          <cell r="P23" t="str">
            <v>SINAPI</v>
          </cell>
          <cell r="Q23" t="str">
            <v>104790</v>
          </cell>
          <cell r="R23" t="str">
            <v>DEMOLIÇÃO DE PISO DE CONCRETO SIMPLES, DE FORMA MECANIZADA COM MARTELETE, SEM REAPROVEITAMENTO. AF_09/2023</v>
          </cell>
          <cell r="S23" t="str">
            <v>M3</v>
          </cell>
          <cell r="T23">
            <v>16.13</v>
          </cell>
        </row>
        <row r="24">
          <cell r="O24" t="str">
            <v>1.1.7.</v>
          </cell>
          <cell r="P24" t="str">
            <v>SINAPI</v>
          </cell>
          <cell r="Q24" t="str">
            <v>104796</v>
          </cell>
          <cell r="R24" t="str">
            <v>DEMOLIÇÃO DE GUIAS, SARJETAS OU SARJETÕES, DE FORMA MECANIZADA, SEM REAPROVEITAMENTO. AF_09/2023</v>
          </cell>
          <cell r="S24" t="str">
            <v>M</v>
          </cell>
          <cell r="T24">
            <v>215</v>
          </cell>
        </row>
        <row r="25">
          <cell r="O25" t="str">
            <v>1.1.8.</v>
          </cell>
          <cell r="P25" t="str">
            <v>SINAPI</v>
          </cell>
          <cell r="Q25" t="str">
            <v>100981</v>
          </cell>
          <cell r="R25" t="str">
            <v>CARGA, MANOBRA E DESCARGA DE ENTULHO EM CAMINHÃO BASCULANTE 6 M³ - CARGA COM ESCAVADEIRA HIDRÁULICA (CAÇAMBA DE 0,80 M³ / 111 HP) E DESCARGA LIVRE (UNIDADE: M3). AF_07/2020</v>
          </cell>
          <cell r="S25" t="str">
            <v>M3</v>
          </cell>
          <cell r="T25">
            <v>33.520000000000003</v>
          </cell>
        </row>
        <row r="26">
          <cell r="O26" t="str">
            <v>1.1.9.</v>
          </cell>
          <cell r="P26" t="str">
            <v>SINAPI</v>
          </cell>
          <cell r="Q26" t="str">
            <v>97914</v>
          </cell>
          <cell r="R26" t="str">
            <v>TRANSPORTE COM CAMINHÃO BASCULANTE DE 6 M³, EM VIA URBANA PAVIMENTADA, DMT ATÉ 30 KM (UNIDADE: M3XKM). AF_07/2020</v>
          </cell>
          <cell r="S26" t="str">
            <v>M3XKM</v>
          </cell>
          <cell r="T26">
            <v>469.28</v>
          </cell>
        </row>
        <row r="27">
          <cell r="O27" t="str">
            <v>2.</v>
          </cell>
          <cell r="R27" t="str">
            <v>MURETA E ALAMBRADO</v>
          </cell>
        </row>
        <row r="28">
          <cell r="O28" t="str">
            <v>2.1.</v>
          </cell>
          <cell r="R28" t="str">
            <v>MURETA E ALAMBRADO</v>
          </cell>
        </row>
        <row r="29">
          <cell r="O29" t="str">
            <v>2.1.1.</v>
          </cell>
          <cell r="P29" t="str">
            <v>SINAPI</v>
          </cell>
          <cell r="Q29" t="str">
            <v>102363</v>
          </cell>
          <cell r="R29" t="str">
            <v>ALAMBRADO PARA QUADRA POLIESPORTIVA, ESTRUTURADO POR TUBOS DE ACO GALVANIZADO, (MONTANTES COM DIAMETRO 2", TRAVESSAS E ESCORAS COM DIÂMETRO 1 ¼"), COM TELA DE ARAME GALVANIZADO, FIO 12 BWG E MALHA QUADRADA 5X5CM (EXCETO MURETA). AF_03/2021</v>
          </cell>
          <cell r="S29" t="str">
            <v>M2</v>
          </cell>
          <cell r="T29">
            <v>276.8</v>
          </cell>
        </row>
        <row r="30">
          <cell r="O30" t="str">
            <v>2.1.2.</v>
          </cell>
          <cell r="P30" t="str">
            <v>SINAPI</v>
          </cell>
          <cell r="Q30" t="str">
            <v>100701</v>
          </cell>
          <cell r="R30" t="str">
            <v>PORTA DE FERRO, DE ABRIR, TIPO GRADE COM CHAPA, COM GUARNIÇÕES. AF_12/2019</v>
          </cell>
          <cell r="S30" t="str">
            <v>M2</v>
          </cell>
          <cell r="T30">
            <v>5.04</v>
          </cell>
        </row>
        <row r="31">
          <cell r="O31" t="str">
            <v>2.1.3.</v>
          </cell>
          <cell r="P31" t="str">
            <v>SINAPI</v>
          </cell>
          <cell r="Q31" t="str">
            <v>93358</v>
          </cell>
          <cell r="R31" t="str">
            <v>ESCAVAÇÃO MANUAL DE VALA. AF_09/2024</v>
          </cell>
          <cell r="S31" t="str">
            <v>M3</v>
          </cell>
          <cell r="T31">
            <v>2.77</v>
          </cell>
        </row>
        <row r="32">
          <cell r="O32" t="str">
            <v>2.1.4.</v>
          </cell>
          <cell r="P32" t="str">
            <v>SINAPI</v>
          </cell>
          <cell r="Q32" t="str">
            <v>100981</v>
          </cell>
          <cell r="R32" t="str">
            <v>CARGA, MANOBRA E DESCARGA DE ENTULHO EM CAMINHÃO BASCULANTE 6 M³ - CARGA COM ESCAVADEIRA HIDRÁULICA (CAÇAMBA DE 0,80 M³ / 111 HP) E DESCARGA LIVRE (UNIDADE: M3). AF_07/2020</v>
          </cell>
          <cell r="S32" t="str">
            <v>M3</v>
          </cell>
          <cell r="T32">
            <v>6.37</v>
          </cell>
        </row>
        <row r="33">
          <cell r="O33" t="str">
            <v>2.1.5.</v>
          </cell>
          <cell r="P33" t="str">
            <v>SINAPI</v>
          </cell>
          <cell r="Q33" t="str">
            <v>97913</v>
          </cell>
          <cell r="R33" t="str">
            <v>TRANSPORTE COM CAMINHÃO BASCULANTE DE 6 M³, EM VIA URBANA EM REVESTIMENTO PRIMÁRIO (UNIDADE: M3XKM). AF_07/2020</v>
          </cell>
          <cell r="S33" t="str">
            <v>M3XKM</v>
          </cell>
          <cell r="T33">
            <v>71.97</v>
          </cell>
        </row>
        <row r="34">
          <cell r="O34" t="str">
            <v>2.1.6.</v>
          </cell>
          <cell r="P34" t="str">
            <v>SINAPI</v>
          </cell>
          <cell r="Q34" t="str">
            <v>95241</v>
          </cell>
          <cell r="R34" t="str">
            <v>LASTRO DE CONCRETO MAGRO, APLICADO EM PISOS, LAJES SOBRE SOLO OU RADIERS, ESPESSURA DE 5 CM. AF_01/2024</v>
          </cell>
          <cell r="S34" t="str">
            <v>M2</v>
          </cell>
          <cell r="T34">
            <v>17.3</v>
          </cell>
        </row>
        <row r="35">
          <cell r="O35" t="str">
            <v>2.1.7.</v>
          </cell>
          <cell r="P35" t="str">
            <v>SINAPI</v>
          </cell>
          <cell r="Q35" t="str">
            <v>96536</v>
          </cell>
          <cell r="R35" t="str">
            <v>FABRICAÇÃO, MONTAGEM E DESMONTAGEM DE FÔRMA PARA VIGA BALDRAME, EM MADEIRA SERRADA, E=25 MM, 4 UTILIZAÇÕES. AF_01/2024</v>
          </cell>
          <cell r="S35" t="str">
            <v>M2</v>
          </cell>
          <cell r="T35">
            <v>37.450000000000003</v>
          </cell>
        </row>
        <row r="36">
          <cell r="O36" t="str">
            <v>2.1.8.</v>
          </cell>
          <cell r="P36" t="str">
            <v>SINAPI</v>
          </cell>
          <cell r="Q36" t="str">
            <v>96544</v>
          </cell>
          <cell r="R36" t="str">
            <v>ARMAÇÃO DE BLOCO UTILIZANDO AÇO CA-50 DE 6,3 MM - MONTAGEM. AF_01/2024</v>
          </cell>
          <cell r="S36" t="str">
            <v>KG</v>
          </cell>
          <cell r="T36">
            <v>133.76</v>
          </cell>
        </row>
        <row r="37">
          <cell r="O37" t="str">
            <v>2.1.9.</v>
          </cell>
          <cell r="P37" t="str">
            <v>SINAPI</v>
          </cell>
          <cell r="Q37" t="str">
            <v>96545</v>
          </cell>
          <cell r="R37" t="str">
            <v>ARMAÇÃO DE BLOCO UTILIZANDO AÇO CA-50 DE 8 MM - MONTAGEM. AF_01/2024</v>
          </cell>
          <cell r="S37" t="str">
            <v>KG</v>
          </cell>
          <cell r="T37">
            <v>535.04</v>
          </cell>
        </row>
        <row r="38">
          <cell r="O38" t="str">
            <v>2.1.10.</v>
          </cell>
          <cell r="P38" t="str">
            <v>SINAPI</v>
          </cell>
          <cell r="Q38" t="str">
            <v>103670</v>
          </cell>
          <cell r="R38" t="str">
            <v>LANÇAMENTO COM USO DE BALDES, ADENSAMENTO E ACABAMENTO DE CONCRETO EM ESTRUTURAS. AF_02/2022</v>
          </cell>
          <cell r="S38" t="str">
            <v>M3</v>
          </cell>
          <cell r="T38">
            <v>6.69</v>
          </cell>
        </row>
        <row r="39">
          <cell r="O39" t="str">
            <v>2.1.11.</v>
          </cell>
          <cell r="P39" t="str">
            <v>SINAPI</v>
          </cell>
          <cell r="Q39" t="str">
            <v>94971</v>
          </cell>
          <cell r="R39" t="str">
            <v>CONCRETO FCK = 25MPA, TRAÇO 1:2,3:2,7 (EM MASSA SECA DE CIMENTO/ AREIA MÉDIA/ BRITA 1) - PREPARO MECÂNICO COM BETONEIRA 600 L. AF_05/2021</v>
          </cell>
          <cell r="S39" t="str">
            <v>M3</v>
          </cell>
          <cell r="T39">
            <v>6.69</v>
          </cell>
        </row>
        <row r="40">
          <cell r="O40" t="str">
            <v>2.1.12.</v>
          </cell>
          <cell r="P40" t="str">
            <v>SINAPI</v>
          </cell>
          <cell r="Q40" t="str">
            <v>103318</v>
          </cell>
          <cell r="R40" t="str">
            <v>ALVENARIA DE VEDAÇÃO DE BLOCOS VAZADOS DE CONCRETO DE 14X19X39 CM (ESPESSURA 14 CM) E ARGAMASSA DE ASSENTAMENTO COM PREPARO EM BETONEIRA. AF_12/2021</v>
          </cell>
          <cell r="S40" t="str">
            <v>M2</v>
          </cell>
          <cell r="T40">
            <v>27.68</v>
          </cell>
        </row>
        <row r="41">
          <cell r="O41" t="str">
            <v>2.1.13.</v>
          </cell>
          <cell r="P41" t="str">
            <v>SINAPI</v>
          </cell>
          <cell r="Q41" t="str">
            <v>87904</v>
          </cell>
          <cell r="R41" t="str">
            <v>CHAPISCO APLICADO EM ALVENARIA (COM PRESENÇA DE VÃOS) E ESTRUTURAS DE CONCRETO DE FACHADA, COM COLHER DE PEDREIRO. ARGAMASSA TRAÇO 1:3 COM PREPARO MANUAL. AF_10/2022</v>
          </cell>
          <cell r="S41" t="str">
            <v>M2</v>
          </cell>
          <cell r="T41">
            <v>55.36</v>
          </cell>
        </row>
        <row r="42">
          <cell r="O42" t="str">
            <v>2.1.14.</v>
          </cell>
          <cell r="P42" t="str">
            <v>SINAPI</v>
          </cell>
          <cell r="Q42" t="str">
            <v>87792</v>
          </cell>
          <cell r="R42" t="str">
            <v>EMBOÇO OU MASSA ÚNICA EM ARGAMASSA TRAÇO 1:2:8, PREPARO MECÂNICO COM BETONEIRA 400 L, APLICADA MANUALMENTE EM PANOS CEGOS DE FACHADA (SEM PRESENÇA DE VÃOS), ESPESSURA DE 25 MM. AF_08/2022</v>
          </cell>
          <cell r="S42" t="str">
            <v>M2</v>
          </cell>
          <cell r="T42">
            <v>55.36</v>
          </cell>
        </row>
        <row r="43">
          <cell r="O43" t="str">
            <v>2.1.15.</v>
          </cell>
          <cell r="P43" t="str">
            <v>SINAPI</v>
          </cell>
          <cell r="Q43" t="str">
            <v>104641</v>
          </cell>
          <cell r="R43" t="str">
            <v>PINTURA LÁTEX ACRÍLICA ECONÔMICA, APLICAÇÃO MANUAL EM PAREDES, DUAS DEMÃOS. AF_04/2023</v>
          </cell>
          <cell r="S43" t="str">
            <v>M2</v>
          </cell>
          <cell r="T43">
            <v>55</v>
          </cell>
        </row>
        <row r="44">
          <cell r="O44" t="str">
            <v>3.</v>
          </cell>
          <cell r="R44" t="str">
            <v>PISO</v>
          </cell>
        </row>
        <row r="45">
          <cell r="O45" t="str">
            <v>3.1.</v>
          </cell>
          <cell r="R45" t="str">
            <v>PISO</v>
          </cell>
        </row>
        <row r="46">
          <cell r="O46" t="str">
            <v>3.1.1.</v>
          </cell>
          <cell r="P46" t="str">
            <v>SINAPI</v>
          </cell>
          <cell r="Q46" t="str">
            <v>94339</v>
          </cell>
          <cell r="R46" t="str">
            <v>ATERRO MECANIZADO DE VALA COM RETROESCAVADEIRA (CAPACIDADE DA CAÇAMBA DA RETRO: 0,26 M³/POTÊNCIA: 88 HP), LARGURA ATÉ 1,5 M, PROFUNDIDADE ATÉ 1,5 M, COM AREIA PARA ATERRO. AF_08/2023</v>
          </cell>
          <cell r="S46" t="str">
            <v>M3</v>
          </cell>
          <cell r="T46">
            <v>55.06</v>
          </cell>
        </row>
        <row r="47">
          <cell r="O47" t="str">
            <v>3.1.2.</v>
          </cell>
          <cell r="P47" t="str">
            <v>SINAPI</v>
          </cell>
          <cell r="Q47" t="str">
            <v>102703</v>
          </cell>
          <cell r="R47" t="str">
            <v>DRENO ESPINHA DE PEIXE (SEÇÃO 0,50 X 0,80 M), COM TUBO DE PVC CORRUGADO RÍGIDO PERFURADO, DN 100 MM, ENCHIMENTO COM BRITA, ENVOLVIDO COM MANTA GEOTÊXTIL, INCLUSIVE CONEXÕES. AF_07/2021</v>
          </cell>
          <cell r="S47" t="str">
            <v>M</v>
          </cell>
          <cell r="T47">
            <v>171.1</v>
          </cell>
        </row>
        <row r="48">
          <cell r="O48" t="str">
            <v>3.1.3.</v>
          </cell>
          <cell r="P48" t="str">
            <v>SINAPI</v>
          </cell>
          <cell r="Q48" t="str">
            <v>95241</v>
          </cell>
          <cell r="R48" t="str">
            <v>LASTRO DE CONCRETO MAGRO, APLICADO EM PISOS, LAJES SOBRE SOLO OU RADIERS, ESPESSURA DE 5 CM. AF_01/2024</v>
          </cell>
          <cell r="S48" t="str">
            <v>M2</v>
          </cell>
          <cell r="T48">
            <v>275.27999999999997</v>
          </cell>
        </row>
        <row r="49">
          <cell r="O49" t="str">
            <v>3.1.4.</v>
          </cell>
          <cell r="P49" t="str">
            <v>SINAPI</v>
          </cell>
          <cell r="Q49" t="str">
            <v>98504</v>
          </cell>
          <cell r="R49" t="str">
            <v>PLANTIO DE GRAMA BATATAIS EM PLACAS. AF_07/2024</v>
          </cell>
          <cell r="S49" t="str">
            <v>M2</v>
          </cell>
          <cell r="T49">
            <v>436.13</v>
          </cell>
        </row>
        <row r="50">
          <cell r="O50" t="str">
            <v>4.</v>
          </cell>
          <cell r="R50" t="str">
            <v>ARQUIBANCADA</v>
          </cell>
        </row>
        <row r="51">
          <cell r="O51" t="str">
            <v>4.1.</v>
          </cell>
          <cell r="R51" t="str">
            <v>ARQUIBANCADA</v>
          </cell>
        </row>
        <row r="52">
          <cell r="O52" t="str">
            <v>4.1.1.</v>
          </cell>
          <cell r="P52" t="str">
            <v>SINAPI</v>
          </cell>
          <cell r="Q52" t="str">
            <v>96523</v>
          </cell>
          <cell r="R52" t="str">
            <v>ESCAVAÇÃO MANUAL PARA BLOCO DE COROAMENTO OU SAPATA (INCLUINDO ESCAVAÇÃO PARA COLOCAÇÃO DE FÔRMAS). AF_01/2024</v>
          </cell>
          <cell r="S52" t="str">
            <v>M3</v>
          </cell>
          <cell r="T52">
            <v>3.3</v>
          </cell>
        </row>
        <row r="53">
          <cell r="O53" t="str">
            <v>4.1.2.</v>
          </cell>
          <cell r="P53" t="str">
            <v>SINAPI</v>
          </cell>
          <cell r="Q53" t="str">
            <v>96527</v>
          </cell>
          <cell r="R53" t="str">
            <v>ESCAVAÇÃO MANUAL PARA VIGA BALDRAME OU SAPATA CORRIDA (INCLUINDO ESCAVAÇÃO PARA COLOCAÇÃO DE FÔRMAS). AF_01/2024</v>
          </cell>
          <cell r="S53" t="str">
            <v>M3</v>
          </cell>
          <cell r="T53">
            <v>3</v>
          </cell>
        </row>
        <row r="54">
          <cell r="O54" t="str">
            <v>4.1.3.</v>
          </cell>
          <cell r="P54" t="str">
            <v>SINAPI</v>
          </cell>
          <cell r="Q54" t="str">
            <v>101174</v>
          </cell>
          <cell r="R54" t="str">
            <v>ESTACA BROCA DE CONCRETO, DIÂMETRO DE 25CM, ESCAVAÇÃO MANUAL COM TRADO CONCHA, COM ARMADURA DE ARRANQUE. AF_05/2020</v>
          </cell>
          <cell r="S54" t="str">
            <v>M</v>
          </cell>
          <cell r="T54">
            <v>69</v>
          </cell>
        </row>
        <row r="55">
          <cell r="O55" t="str">
            <v>4.1.4.</v>
          </cell>
          <cell r="P55" t="str">
            <v>SINAPI</v>
          </cell>
          <cell r="Q55" t="str">
            <v>96545</v>
          </cell>
          <cell r="R55" t="str">
            <v>ARMAÇÃO DE BLOCO UTILIZANDO AÇO CA-50 DE 8 MM - MONTAGEM. AF_01/2024</v>
          </cell>
          <cell r="S55" t="str">
            <v>KG</v>
          </cell>
          <cell r="T55">
            <v>300.43</v>
          </cell>
        </row>
        <row r="56">
          <cell r="O56" t="str">
            <v>4.1.5.</v>
          </cell>
          <cell r="P56" t="str">
            <v>SINAPI</v>
          </cell>
          <cell r="Q56" t="str">
            <v>104919</v>
          </cell>
          <cell r="R56" t="str">
            <v>ARMAÇÃO DE SAPATA ISOLADA, VIGA BALDRAME E SAPATA CORRIDA UTILIZANDO AÇO CA-50 DE 10 MM - MONTAGEM. AF_01/2024</v>
          </cell>
          <cell r="S56" t="str">
            <v>KG</v>
          </cell>
          <cell r="T56">
            <v>270.36</v>
          </cell>
        </row>
        <row r="57">
          <cell r="O57" t="str">
            <v>4.1.6.</v>
          </cell>
          <cell r="P57" t="str">
            <v>SINAPI</v>
          </cell>
          <cell r="Q57" t="str">
            <v>92762</v>
          </cell>
          <cell r="R57" t="str">
            <v>ARMAÇÃO DE PILAR OU VIGA DE ESTRUTURA CONVENCIONAL DE CONCRETO ARMADO UTILIZANDO AÇO CA-50 DE 10,0 MM - MONTAGEM. AF_06/2022</v>
          </cell>
          <cell r="S57" t="str">
            <v>KG</v>
          </cell>
          <cell r="T57">
            <v>382.5</v>
          </cell>
        </row>
        <row r="58">
          <cell r="O58" t="str">
            <v>4.1.7.</v>
          </cell>
          <cell r="P58" t="str">
            <v>SINAPI</v>
          </cell>
          <cell r="Q58" t="str">
            <v>96535</v>
          </cell>
          <cell r="R58" t="str">
            <v>FABRICAÇÃO, MONTAGEM E DESMONTAGEM DE FÔRMA PARA SAPATA, EM MADEIRA SERRADA, E=25 MM, 4 UTILIZAÇÕES. AF_01/2024</v>
          </cell>
          <cell r="S58" t="str">
            <v>M2</v>
          </cell>
          <cell r="T58">
            <v>18.48</v>
          </cell>
        </row>
        <row r="59">
          <cell r="O59" t="str">
            <v>4.1.8.</v>
          </cell>
          <cell r="P59" t="str">
            <v>SINAPI</v>
          </cell>
          <cell r="Q59" t="str">
            <v>96542</v>
          </cell>
          <cell r="R59" t="str">
            <v>FABRICAÇÃO, MONTAGEM E DESMONTAGEM DE FÔRMA PARA VIGA BALDRAME, EM CHAPA DE MADEIRA COMPENSADA RESINADA, E=17 MM, 4 UTILIZAÇÕES. AF_01/2024</v>
          </cell>
          <cell r="S59" t="str">
            <v>M2</v>
          </cell>
          <cell r="T59">
            <v>16.82</v>
          </cell>
        </row>
        <row r="60">
          <cell r="O60" t="str">
            <v>4.1.9.</v>
          </cell>
          <cell r="P60" t="str">
            <v>SINAPI</v>
          </cell>
          <cell r="Q60" t="str">
            <v>92269</v>
          </cell>
          <cell r="R60" t="str">
            <v>FABRICAÇÃO DE FÔRMA PARA PILARES E ESTRUTURAS SIMILARES, EM MADEIRA SERRADA, E=25 MM. AF_09/2020</v>
          </cell>
          <cell r="S60" t="str">
            <v>M2</v>
          </cell>
          <cell r="T60">
            <v>23.8</v>
          </cell>
        </row>
        <row r="61">
          <cell r="O61" t="str">
            <v>4.1.10.</v>
          </cell>
          <cell r="P61" t="str">
            <v>SINAPI</v>
          </cell>
          <cell r="Q61" t="str">
            <v>97101</v>
          </cell>
          <cell r="R61" t="str">
            <v>EXECUÇÃO DE RADIER, ESPESSURA DE 10 CM, FCK = 30 MPA, COM USO DE FORMAS EM MADEIRA SERRADA. AF_09/2021</v>
          </cell>
          <cell r="S61" t="str">
            <v>M2</v>
          </cell>
          <cell r="T61">
            <v>136.97999999999999</v>
          </cell>
        </row>
        <row r="62">
          <cell r="O62" t="str">
            <v>4.1.11.</v>
          </cell>
          <cell r="P62" t="str">
            <v>SINAPI</v>
          </cell>
          <cell r="Q62" t="str">
            <v>94965</v>
          </cell>
          <cell r="R62" t="str">
            <v>CONCRETO FCK = 25MPA, TRAÇO 1:2,3:2,7 (EM MASSA SECA DE CIMENTO/ AREIA MÉDIA/ BRITA 1) - PREPARO MECÂNICO COM BETONEIRA 400 L. AF_05/2021</v>
          </cell>
          <cell r="S62" t="str">
            <v>M3</v>
          </cell>
          <cell r="T62">
            <v>10.55</v>
          </cell>
        </row>
        <row r="63">
          <cell r="O63" t="str">
            <v>4.1.12.</v>
          </cell>
          <cell r="P63" t="str">
            <v>SINAPI</v>
          </cell>
          <cell r="Q63" t="str">
            <v>103670</v>
          </cell>
          <cell r="R63" t="str">
            <v>LANÇAMENTO COM USO DE BALDES, ADENSAMENTO E ACABAMENTO DE CONCRETO EM ESTRUTURAS. AF_02/2022</v>
          </cell>
          <cell r="S63" t="str">
            <v>M3</v>
          </cell>
          <cell r="T63">
            <v>10.55</v>
          </cell>
        </row>
        <row r="64">
          <cell r="O64" t="str">
            <v>4.1.13.</v>
          </cell>
          <cell r="P64" t="str">
            <v>SINAPI</v>
          </cell>
          <cell r="Q64" t="str">
            <v>89478</v>
          </cell>
          <cell r="R64" t="str">
            <v>ALVENARIA DE BLOCOS DE CONCRETO ESTRUTURAL 14X19X29 CM (ESPESSURA 14 CM), FBK = 4,5 MPA, UTILIZANDO COLHER DE PEDREIRO. AF_10/2022</v>
          </cell>
          <cell r="S64" t="str">
            <v>M2</v>
          </cell>
          <cell r="T64">
            <v>312.60000000000002</v>
          </cell>
        </row>
        <row r="65">
          <cell r="O65" t="str">
            <v>4.1.14.</v>
          </cell>
          <cell r="P65" t="str">
            <v>SINAPI</v>
          </cell>
          <cell r="Q65" t="str">
            <v>93382</v>
          </cell>
          <cell r="R65" t="str">
            <v>REATERRO MANUAL DE VALAS, COM COMPACTADOR DE SOLOS DE PERCUSSÃO. AF_08/2023</v>
          </cell>
          <cell r="S65" t="str">
            <v>M3</v>
          </cell>
          <cell r="T65">
            <v>68.900000000000006</v>
          </cell>
        </row>
        <row r="66">
          <cell r="O66" t="str">
            <v>4.1.15.</v>
          </cell>
          <cell r="P66" t="str">
            <v>SINAPI</v>
          </cell>
          <cell r="Q66" t="str">
            <v>97083</v>
          </cell>
          <cell r="R66" t="str">
            <v>COMPACTAÇÃO MECÂNICA DE SOLO PARA EXECUÇÃO DE RADIER, PISO DE CONCRETO OU LAJE SOBRE SOLO, COM COMPACTADOR DE SOLOS A PERCUSSÃO. AF_09/2021</v>
          </cell>
          <cell r="S66" t="str">
            <v>M2</v>
          </cell>
          <cell r="T66">
            <v>136.97999999999999</v>
          </cell>
        </row>
        <row r="67">
          <cell r="O67" t="str">
            <v>4.1.16.</v>
          </cell>
          <cell r="P67" t="str">
            <v>SINAPI</v>
          </cell>
          <cell r="Q67" t="str">
            <v>87894</v>
          </cell>
          <cell r="R67" t="str">
            <v>CHAPISCO APLICADO EM ALVENARIA (SEM PRESENÇA DE VÃOS) E ESTRUTURAS DE CONCRETO DE FACHADA, COM COLHER DE PEDREIRO. ARGAMASSA TRAÇO 1:3 COM PREPARO EM BETONEIRA 400L. AF_10/2022</v>
          </cell>
          <cell r="S67" t="str">
            <v>M2</v>
          </cell>
          <cell r="T67">
            <v>312.60000000000002</v>
          </cell>
        </row>
        <row r="68">
          <cell r="O68" t="str">
            <v>4.1.17.</v>
          </cell>
          <cell r="P68" t="str">
            <v>SINAPI</v>
          </cell>
          <cell r="Q68" t="str">
            <v>87289</v>
          </cell>
          <cell r="R68" t="str">
            <v>ARGAMASSA TRAÇO 1:1,5:7,5 (EM VOLUME DE CIMENTO, CAL E AREIA MÉDIA ÚMIDA) PARA EMBOÇO/MASSA ÚNICA/ASSENTAMENTO DE ALVENARIA DE VEDAÇÃO, PREPARO MECÂNICO COM BETONEIRA 400 L. AF_08/2019</v>
          </cell>
          <cell r="S68" t="str">
            <v>M3</v>
          </cell>
          <cell r="T68">
            <v>6.25</v>
          </cell>
        </row>
        <row r="69">
          <cell r="O69" t="str">
            <v>5.</v>
          </cell>
          <cell r="R69" t="str">
            <v>PASSEIO, GUIAS, SARJETA E MURETA</v>
          </cell>
        </row>
        <row r="70">
          <cell r="O70" t="str">
            <v>5.1.</v>
          </cell>
          <cell r="R70" t="str">
            <v>PASSEIO, GUIAS, SARJETA E MURETA</v>
          </cell>
        </row>
        <row r="71">
          <cell r="O71" t="str">
            <v>5.1.1.</v>
          </cell>
          <cell r="P71" t="str">
            <v>SIURB-E</v>
          </cell>
          <cell r="Q71" t="str">
            <v>17001076</v>
          </cell>
          <cell r="R71" t="str">
            <v>FV.08 - MURETA DE BLOCOS DE CONCRETO</v>
          </cell>
          <cell r="S71" t="str">
            <v>M</v>
          </cell>
          <cell r="T71">
            <v>63.91</v>
          </cell>
        </row>
        <row r="72">
          <cell r="O72" t="str">
            <v>5.1.2.</v>
          </cell>
          <cell r="P72" t="str">
            <v>SINAPI</v>
          </cell>
          <cell r="Q72" t="str">
            <v>97083</v>
          </cell>
          <cell r="R72" t="str">
            <v>COMPACTAÇÃO MECÂNICA DE SOLO PARA EXECUÇÃO DE RADIER, PISO DE CONCRETO OU LAJE SOBRE SOLO, COM COMPACTADOR DE SOLOS A PERCUSSÃO. AF_09/2021</v>
          </cell>
          <cell r="S72" t="str">
            <v>M2</v>
          </cell>
          <cell r="T72">
            <v>152.47</v>
          </cell>
        </row>
        <row r="73">
          <cell r="O73" t="str">
            <v>5.1.3.</v>
          </cell>
          <cell r="P73" t="str">
            <v>SINAPI</v>
          </cell>
          <cell r="Q73" t="str">
            <v>94994</v>
          </cell>
          <cell r="R73" t="str">
            <v>EXECUÇÃO DE PASSEIO (CALÇADA) OU PISO DE CONCRETO COM CONCRETO MOLDADO IN LOCO, FEITO EM OBRA, ACABAMENTO CONVENCIONAL, ESPESSURA 8 CM, ARMADO. AF_08/2022</v>
          </cell>
          <cell r="S73" t="str">
            <v>M2</v>
          </cell>
          <cell r="T73">
            <v>313.72000000000003</v>
          </cell>
        </row>
        <row r="74">
          <cell r="O74" t="str">
            <v>5.1.4.</v>
          </cell>
          <cell r="P74" t="str">
            <v>SINAPI-I</v>
          </cell>
          <cell r="Q74" t="str">
            <v>4062</v>
          </cell>
          <cell r="R74" t="str">
            <v>MEIO-FIO OU GUIA DE CONCRETO, PRE-MOLDADO, COMP 1 M, *30 X 15* CM (H X L)</v>
          </cell>
          <cell r="S74" t="str">
            <v>UN</v>
          </cell>
          <cell r="T74">
            <v>108</v>
          </cell>
        </row>
        <row r="75">
          <cell r="O75" t="str">
            <v>5.1.5.</v>
          </cell>
          <cell r="P75" t="str">
            <v>SINAPI</v>
          </cell>
          <cell r="Q75" t="str">
            <v>94273</v>
          </cell>
          <cell r="R75" t="str">
            <v>ASSENTAMENTO DE GUIA (MEIO-FIO) EM TRECHO RETO, CONFECCIONADA EM CONCRETO PRÉ-FABRICADO, DIMENSÕES 100X15X13X30 CM (COMPRIMENTO X BASE INFERIOR X BASE SUPERIOR X ALTURA). AF_01/2024</v>
          </cell>
          <cell r="S75" t="str">
            <v>M</v>
          </cell>
          <cell r="T75">
            <v>107.5</v>
          </cell>
        </row>
        <row r="76">
          <cell r="O76" t="str">
            <v>5.1.6.</v>
          </cell>
          <cell r="P76" t="str">
            <v>SINAPI</v>
          </cell>
          <cell r="Q76" t="str">
            <v>94281</v>
          </cell>
          <cell r="R76" t="str">
            <v>EXECUÇÃO DE SARJETA DE CONCRETO USINADO, MOLDADA IN LOCO EM TRECHO RETO, 30 CM BASE X 15 CM ALTURA. AF_01/2024</v>
          </cell>
          <cell r="S76" t="str">
            <v>M</v>
          </cell>
          <cell r="T76">
            <v>107.5</v>
          </cell>
        </row>
        <row r="77">
          <cell r="O77" t="str">
            <v>6.</v>
          </cell>
          <cell r="R77" t="str">
            <v>BEBEDOURO</v>
          </cell>
        </row>
        <row r="78">
          <cell r="O78" t="str">
            <v>6.1.</v>
          </cell>
          <cell r="R78" t="str">
            <v>BEBEDOURO</v>
          </cell>
        </row>
        <row r="79">
          <cell r="O79" t="str">
            <v>6.1.1.</v>
          </cell>
          <cell r="P79" t="str">
            <v>SINAPI</v>
          </cell>
          <cell r="Q79" t="str">
            <v>97741</v>
          </cell>
          <cell r="R79" t="str">
            <v>KIT CAVALETE PARA MEDIÇÃO DE ÁGUA - ENTRADA INDIVIDUALIZADA, EM PVC 25 MM (3/4"), PARA 1 MEDIDOR - FORNECIMENTO E INSTALAÇÃO (EXCLUSIVE HIDRÔMETRO). AF_03/2024</v>
          </cell>
          <cell r="S79" t="str">
            <v>UN</v>
          </cell>
          <cell r="T79">
            <v>1</v>
          </cell>
        </row>
        <row r="80">
          <cell r="O80" t="str">
            <v>6.1.2.</v>
          </cell>
          <cell r="P80" t="str">
            <v>SINAPI</v>
          </cell>
          <cell r="Q80" t="str">
            <v>95727</v>
          </cell>
          <cell r="R80" t="str">
            <v>ELETRODUTO RÍGIDO SOLDÁVEL, PVC, DN 25 MM (3/4"), APARENTE - FORNECIMENTO E INSTALAÇÃO. AF_10/2022</v>
          </cell>
          <cell r="S80" t="str">
            <v>M</v>
          </cell>
          <cell r="T80">
            <v>14</v>
          </cell>
        </row>
        <row r="81">
          <cell r="O81" t="str">
            <v>6.1.3.</v>
          </cell>
          <cell r="P81" t="str">
            <v>SINAPI</v>
          </cell>
          <cell r="Q81" t="str">
            <v>97908</v>
          </cell>
          <cell r="R81" t="str">
            <v>CAIXA ENTERRADA HIDRÁULICA RETANGULAR, EM ALVENARIA COM BLOCOS DE CONCRETO, DIMENSÕES INTERNAS: 1X1X0,6 M PARA REDE DE ESGOTO. AF_12/2020</v>
          </cell>
          <cell r="S81" t="str">
            <v>UN</v>
          </cell>
          <cell r="T81">
            <v>1</v>
          </cell>
        </row>
        <row r="82">
          <cell r="O82" t="str">
            <v>6.1.4.</v>
          </cell>
          <cell r="P82" t="str">
            <v>SINAPI</v>
          </cell>
          <cell r="Q82" t="str">
            <v>93358</v>
          </cell>
          <cell r="R82" t="str">
            <v>ESCAVAÇÃO MANUAL DE VALA. AF_09/2024</v>
          </cell>
          <cell r="S82" t="str">
            <v>M3</v>
          </cell>
          <cell r="T82">
            <v>8.64</v>
          </cell>
        </row>
        <row r="83">
          <cell r="O83" t="str">
            <v>6.1.5.</v>
          </cell>
          <cell r="P83" t="str">
            <v>SINAPI</v>
          </cell>
          <cell r="Q83" t="str">
            <v>93382</v>
          </cell>
          <cell r="R83" t="str">
            <v>REATERRO MANUAL DE VALAS, COM COMPACTADOR DE SOLOS DE PERCUSSÃO. AF_08/2023</v>
          </cell>
          <cell r="S83" t="str">
            <v>M3</v>
          </cell>
          <cell r="T83">
            <v>6.48</v>
          </cell>
        </row>
        <row r="84">
          <cell r="O84" t="str">
            <v>6.1.6.</v>
          </cell>
          <cell r="P84" t="str">
            <v>SINAPI</v>
          </cell>
          <cell r="Q84" t="str">
            <v>90696</v>
          </cell>
          <cell r="R84" t="str">
            <v>TUBO DE PVC PARA REDE COLETORA DE ESGOTO DE PAREDE MACIÇA, DN 200 MM, JUNTA ELÁSTICA - FORNECIMENTO E ASSENTAMENTO. AF_01/2021</v>
          </cell>
          <cell r="S84" t="str">
            <v>M</v>
          </cell>
          <cell r="T84">
            <v>12</v>
          </cell>
        </row>
        <row r="85">
          <cell r="O85" t="str">
            <v>6.1.7.</v>
          </cell>
          <cell r="P85" t="str">
            <v>SINAPI</v>
          </cell>
          <cell r="Q85" t="str">
            <v>96544</v>
          </cell>
          <cell r="R85" t="str">
            <v>ARMAÇÃO DE BLOCO UTILIZANDO AÇO CA-50 DE 6,3 MM - MONTAGEM. AF_01/2024</v>
          </cell>
          <cell r="S85" t="str">
            <v>KG</v>
          </cell>
          <cell r="T85">
            <v>12.72</v>
          </cell>
        </row>
        <row r="86">
          <cell r="O86" t="str">
            <v>6.1.8.</v>
          </cell>
          <cell r="P86" t="str">
            <v>SINAPI</v>
          </cell>
          <cell r="Q86" t="str">
            <v>96545</v>
          </cell>
          <cell r="R86" t="str">
            <v>ARMAÇÃO DE BLOCO UTILIZANDO AÇO CA-50 DE 8 MM - MONTAGEM. AF_01/2024</v>
          </cell>
          <cell r="S86" t="str">
            <v>KG</v>
          </cell>
          <cell r="T86">
            <v>50.88</v>
          </cell>
        </row>
        <row r="87">
          <cell r="O87" t="str">
            <v>6.1.9.</v>
          </cell>
          <cell r="P87" t="str">
            <v>SINAPI</v>
          </cell>
          <cell r="Q87" t="str">
            <v>103670</v>
          </cell>
          <cell r="R87" t="str">
            <v>LANÇAMENTO COM USO DE BALDES, ADENSAMENTO E ACABAMENTO DE CONCRETO EM ESTRUTURAS. AF_02/2022</v>
          </cell>
          <cell r="S87" t="str">
            <v>M3</v>
          </cell>
          <cell r="T87">
            <v>0.64</v>
          </cell>
        </row>
        <row r="88">
          <cell r="O88" t="str">
            <v>6.1.10.</v>
          </cell>
          <cell r="P88" t="str">
            <v>SINAPI</v>
          </cell>
          <cell r="Q88" t="str">
            <v>94971</v>
          </cell>
          <cell r="R88" t="str">
            <v>CONCRETO FCK = 25MPA, TRAÇO 1:2,3:2,7 (EM MASSA SECA DE CIMENTO/ AREIA MÉDIA/ BRITA 1) - PREPARO MECÂNICO COM BETONEIRA 600 L. AF_05/2021</v>
          </cell>
          <cell r="S88" t="str">
            <v>M3</v>
          </cell>
          <cell r="T88">
            <v>0.64</v>
          </cell>
        </row>
        <row r="89">
          <cell r="O89" t="str">
            <v>6.1.11.</v>
          </cell>
          <cell r="P89" t="str">
            <v>SINAPI</v>
          </cell>
          <cell r="Q89" t="str">
            <v>103318</v>
          </cell>
          <cell r="R89" t="str">
            <v>ALVENARIA DE VEDAÇÃO DE BLOCOS VAZADOS DE CONCRETO DE 14X19X39 CM (ESPESSURA 14 CM) E ARGAMASSA DE ASSENTAMENTO COM PREPARO EM BETONEIRA. AF_12/2021</v>
          </cell>
          <cell r="S89" t="str">
            <v>M2</v>
          </cell>
          <cell r="T89">
            <v>3.24</v>
          </cell>
        </row>
        <row r="90">
          <cell r="O90" t="str">
            <v>6.1.12.</v>
          </cell>
          <cell r="P90" t="str">
            <v>SINAPI</v>
          </cell>
          <cell r="Q90" t="str">
            <v>87904</v>
          </cell>
          <cell r="R90" t="str">
            <v>CHAPISCO APLICADO EM ALVENARIA (COM PRESENÇA DE VÃOS) E ESTRUTURAS DE CONCRETO DE FACHADA, COM COLHER DE PEDREIRO. ARGAMASSA TRAÇO 1:3 COM PREPARO MANUAL. AF_10/2022</v>
          </cell>
          <cell r="S90" t="str">
            <v>M2</v>
          </cell>
          <cell r="T90">
            <v>6.48</v>
          </cell>
        </row>
        <row r="91">
          <cell r="O91" t="str">
            <v>6.1.13.</v>
          </cell>
          <cell r="P91" t="str">
            <v>SINAPI</v>
          </cell>
          <cell r="Q91" t="str">
            <v>87792</v>
          </cell>
          <cell r="R91" t="str">
            <v>EMBOÇO OU MASSA ÚNICA EM ARGAMASSA TRAÇO 1:2:8, PREPARO MECÂNICO COM BETONEIRA 400 L, APLICADA MANUALMENTE EM PANOS CEGOS DE FACHADA (SEM PRESENÇA DE VÃOS), ESPESSURA DE 25 MM. AF_08/2022</v>
          </cell>
          <cell r="S91" t="str">
            <v>M2</v>
          </cell>
          <cell r="T91">
            <v>6.48</v>
          </cell>
        </row>
        <row r="92">
          <cell r="O92" t="str">
            <v>6.1.14.</v>
          </cell>
          <cell r="P92" t="str">
            <v>SINAPI-I</v>
          </cell>
          <cell r="Q92" t="str">
            <v>44954</v>
          </cell>
          <cell r="R92" t="str">
            <v>REVESTIMENTO EM CERAMICA ESMALTADA PARA FACHADAS, PECAS NO FORMATO APROX. *5 X 15* CM, FORNECIDAS EM PLACAS COM PECAS UNIDAS EM PONTOS</v>
          </cell>
          <cell r="S92" t="str">
            <v>M2</v>
          </cell>
          <cell r="T92">
            <v>4.0199999999999996</v>
          </cell>
        </row>
        <row r="93">
          <cell r="O93" t="str">
            <v>6.1.15.</v>
          </cell>
          <cell r="P93" t="str">
            <v>SINAPI</v>
          </cell>
          <cell r="Q93" t="str">
            <v>86880</v>
          </cell>
          <cell r="R93" t="str">
            <v>VÁLVULA EM PLÁSTICO CROMADO TIPO AMERICANA 3.1/2" X 1.1/2" SEM ADAPTADOR PARA PIA - FORNECIMENTO E INSTALAÇÃO. AF_01/2020</v>
          </cell>
          <cell r="S93" t="str">
            <v>UN</v>
          </cell>
          <cell r="T93">
            <v>1</v>
          </cell>
        </row>
        <row r="94">
          <cell r="O94" t="str">
            <v>6.1.16.</v>
          </cell>
          <cell r="P94" t="str">
            <v>SINAPI</v>
          </cell>
          <cell r="Q94" t="str">
            <v>86883</v>
          </cell>
          <cell r="R94" t="str">
            <v>SIFÃO DO TIPO FLEXÍVEL EM PVC 1 X 1.1/2 - FORNECIMENTO E INSTALAÇÃO. AF_01/2020</v>
          </cell>
          <cell r="S94" t="str">
            <v>UN</v>
          </cell>
          <cell r="T94">
            <v>1</v>
          </cell>
        </row>
        <row r="95">
          <cell r="O95" t="str">
            <v>6.1.17.</v>
          </cell>
          <cell r="P95" t="str">
            <v>SINAPI-I</v>
          </cell>
          <cell r="Q95" t="str">
            <v>11762</v>
          </cell>
          <cell r="R95" t="str">
            <v>TORNEIRA METALICA CROMADA PARA JARDIM / TANQUE, COM BICO PLASTICO, CANO LONGO, DE PAREDE, PADRAO POPULAR / USO GERAL, 1/2" OU 3/4"</v>
          </cell>
          <cell r="S95" t="str">
            <v>UN</v>
          </cell>
          <cell r="T95">
            <v>3</v>
          </cell>
        </row>
        <row r="96">
          <cell r="O96" t="str">
            <v>7.</v>
          </cell>
          <cell r="R96" t="str">
            <v>EQUIPAMENTOS DE ACADEMIA E PLAYGROUND</v>
          </cell>
        </row>
        <row r="97">
          <cell r="O97" t="str">
            <v>7.1.</v>
          </cell>
          <cell r="R97" t="str">
            <v>EQUIPAMENTOS DE ACADEMIA E PLAYGROUND</v>
          </cell>
        </row>
        <row r="98">
          <cell r="O98" t="str">
            <v>7.1.1.</v>
          </cell>
          <cell r="P98" t="str">
            <v>SIURB-E</v>
          </cell>
          <cell r="Q98" t="str">
            <v>18014041</v>
          </cell>
          <cell r="R98" t="str">
            <v>PLAYGROUND BRINQUEDOS DE MADEIRA - CASA TARZAN COM RAMPA ESCALADA, ESCORREGADOR, PONTE E ESCADA MARINHEIRO</v>
          </cell>
          <cell r="S98" t="str">
            <v>UN</v>
          </cell>
          <cell r="T98">
            <v>1</v>
          </cell>
        </row>
        <row r="99">
          <cell r="O99" t="str">
            <v>7.1.2.</v>
          </cell>
          <cell r="P99" t="str">
            <v>SINAPI</v>
          </cell>
          <cell r="Q99" t="str">
            <v>103187</v>
          </cell>
          <cell r="R99" t="str">
            <v>INSTALAÇÃO DE SIMULADOR DE CAMINHADA TRIPLO, EM TUBO DE AÇO CARBONO - EQUIPAMENTO DE GINÁSTICA PARA ACADEMIA AO AR LIVRE / ACADEMIA DA TERCEIRA IDADE - ATI, INSTALADO SOBRE PISO DE CONCRETO EXISTENTE. AF_10/2021</v>
          </cell>
          <cell r="S99" t="str">
            <v>UN</v>
          </cell>
          <cell r="T99">
            <v>1</v>
          </cell>
        </row>
        <row r="100">
          <cell r="O100" t="str">
            <v>7.1.3.</v>
          </cell>
          <cell r="P100" t="str">
            <v>SINAPI</v>
          </cell>
          <cell r="Q100" t="str">
            <v>103205</v>
          </cell>
          <cell r="R100" t="str">
            <v>INSTALAÇÃO DE PRESSÃO DE PERNAS TRIPLO, EM TUBO DE AÇO CARBONO - EQUIPAMENTO DE GINÁSTICA PARA ACADEMIA AO AR LIVRE / ACADEMIA DA TERCEIRA IDADE - ATI, INSTALADO SOBRE PISO DE CONCRETO EXISTENTE. AF_10/2021</v>
          </cell>
          <cell r="S100" t="str">
            <v>UN</v>
          </cell>
          <cell r="T100">
            <v>1</v>
          </cell>
        </row>
        <row r="101">
          <cell r="O101" t="str">
            <v>7.1.4.</v>
          </cell>
          <cell r="P101" t="str">
            <v>SINAPI</v>
          </cell>
          <cell r="Q101" t="str">
            <v>103208</v>
          </cell>
          <cell r="R101" t="str">
            <v>INSTALAÇÃO DE ROTAÇÃO VERTICAL DUPLO, EM TUBO DE ACO CARBONO - EQUIPAMENTO DE GINASTICA PARA ACADEMIA AO AR LIVRE / ACADEMIA DA TERCEIRA IDADE - ATI, INSTALADO SOBRE PISO DE CONCRETO EXISTENTE. AF_10/2021</v>
          </cell>
          <cell r="S101" t="str">
            <v>UN</v>
          </cell>
          <cell r="T101">
            <v>1</v>
          </cell>
        </row>
        <row r="102">
          <cell r="O102" t="str">
            <v>7.1.5.</v>
          </cell>
          <cell r="P102" t="str">
            <v>SINAPI</v>
          </cell>
          <cell r="Q102" t="str">
            <v>103185</v>
          </cell>
          <cell r="R102" t="str">
            <v>INSTALAÇÃO DE ESQUI TRIPLO, EM TUBO DE AÇO CARBONO - EQUIPAMENTO DE GINÁSTICA PARA ACADEMIA AO AR LIVRE / ACADEMIA DA TERCEIRA IDADE - ATI, INSTALADO SOBRE PISO DE CONCRETO EXISTENTE. AF_10/2021</v>
          </cell>
          <cell r="S102" t="str">
            <v>UN</v>
          </cell>
          <cell r="T102">
            <v>1</v>
          </cell>
        </row>
        <row r="103">
          <cell r="O103" t="str">
            <v>7.1.6.</v>
          </cell>
          <cell r="P103" t="str">
            <v>SINAPI</v>
          </cell>
          <cell r="Q103" t="str">
            <v>99837</v>
          </cell>
          <cell r="R103" t="str">
            <v>GUARDA-CORPO DE AÇO GALVANIZADO DE 1,10M, MONTANTES TUBULARES DE 1.1/4" ESPAÇADOS DE 1,20M, TRAVESSA SUPERIOR DE 1.1/2", GRADIL FORMADO POR TUBOS HORIZONTAIS DE 1" E VERTICAIS DE 3/4", FIXADO COM CHUMBADOR MECÂNICO. AF_04/2019_PS</v>
          </cell>
          <cell r="S103" t="str">
            <v>M</v>
          </cell>
          <cell r="T103">
            <v>100.28</v>
          </cell>
        </row>
        <row r="104">
          <cell r="O104" t="str">
            <v>7.1.7.</v>
          </cell>
          <cell r="P104" t="str">
            <v>SINAPI</v>
          </cell>
          <cell r="Q104" t="str">
            <v>96523</v>
          </cell>
          <cell r="R104" t="str">
            <v>ESCAVAÇÃO MANUAL PARA BLOCO DE COROAMENTO OU SAPATA (INCLUINDO ESCAVAÇÃO PARA COLOCAÇÃO DE FÔRMAS). AF_01/2024</v>
          </cell>
          <cell r="S104" t="str">
            <v>M3</v>
          </cell>
          <cell r="T104">
            <v>0.79</v>
          </cell>
        </row>
        <row r="105">
          <cell r="O105" t="str">
            <v>7.1.8.</v>
          </cell>
          <cell r="P105" t="str">
            <v>SINAPI</v>
          </cell>
          <cell r="Q105" t="str">
            <v>104919</v>
          </cell>
          <cell r="R105" t="str">
            <v>ARMAÇÃO DE SAPATA ISOLADA, VIGA BALDRAME E SAPATA CORRIDA UTILIZANDO AÇO CA-50 DE 10 MM - MONTAGEM. AF_01/2024</v>
          </cell>
          <cell r="S105" t="str">
            <v>KG</v>
          </cell>
          <cell r="T105">
            <v>72</v>
          </cell>
        </row>
        <row r="106">
          <cell r="O106" t="str">
            <v>7.1.9.</v>
          </cell>
          <cell r="P106" t="str">
            <v>SINAPI</v>
          </cell>
          <cell r="Q106" t="str">
            <v>96535</v>
          </cell>
          <cell r="R106" t="str">
            <v>FABRICAÇÃO, MONTAGEM E DESMONTAGEM DE FÔRMA PARA SAPATA, EM MADEIRA SERRADA, E=25 MM, 4 UTILIZAÇÕES. AF_01/2024</v>
          </cell>
          <cell r="S106" t="str">
            <v>M2</v>
          </cell>
          <cell r="T106">
            <v>4.74</v>
          </cell>
        </row>
        <row r="107">
          <cell r="O107" t="str">
            <v>7.1.10.</v>
          </cell>
          <cell r="P107" t="str">
            <v>SINAPI</v>
          </cell>
          <cell r="Q107" t="str">
            <v>102476</v>
          </cell>
          <cell r="R107" t="str">
            <v>CONCRETO FCK = 25MPA, TRAÇO 1:2,2:2,5 (EM MASSA SECA DE CIMENTO/ AREIA MÉDIA/ SEIXO ROLADO) - PREPARO MECÂNICO COM BETONEIRA 400 L. AF_05/2021</v>
          </cell>
          <cell r="S107" t="str">
            <v>M3</v>
          </cell>
          <cell r="T107">
            <v>0.79</v>
          </cell>
        </row>
        <row r="108">
          <cell r="O108" t="str">
            <v>7.1.11.</v>
          </cell>
          <cell r="P108" t="str">
            <v>SINAPI</v>
          </cell>
          <cell r="Q108" t="str">
            <v>101173</v>
          </cell>
          <cell r="R108" t="str">
            <v>ESTACA BROCA DE CONCRETO, DIÂMETRO DE 20CM, ESCAVAÇÃO MANUAL COM TRADO CONCHA, COM ARMADURA DE ARRANQUE. AF_05/2020</v>
          </cell>
          <cell r="S108" t="str">
            <v>M</v>
          </cell>
          <cell r="T108">
            <v>51</v>
          </cell>
        </row>
        <row r="109">
          <cell r="O109" t="str">
            <v>8.</v>
          </cell>
          <cell r="R109" t="str">
            <v>INSTALAÇÕES ELÉTRICAS</v>
          </cell>
        </row>
        <row r="110">
          <cell r="O110" t="str">
            <v>8.1.</v>
          </cell>
          <cell r="R110" t="str">
            <v>INSTALAÇÕES ELÉTRICAS</v>
          </cell>
        </row>
        <row r="111">
          <cell r="O111" t="str">
            <v>8.1.1.</v>
          </cell>
          <cell r="P111" t="str">
            <v>SINAPI</v>
          </cell>
          <cell r="Q111" t="str">
            <v>93358</v>
          </cell>
          <cell r="R111" t="str">
            <v>ESCAVAÇÃO MANUAL DE VALA. AF_09/2024</v>
          </cell>
          <cell r="S111" t="str">
            <v>M3</v>
          </cell>
          <cell r="T111">
            <v>1.59</v>
          </cell>
        </row>
        <row r="112">
          <cell r="O112" t="str">
            <v>8.1.2.</v>
          </cell>
          <cell r="P112" t="str">
            <v>SINAPI</v>
          </cell>
          <cell r="Q112" t="str">
            <v>93382</v>
          </cell>
          <cell r="R112" t="str">
            <v>REATERRO MANUAL DE VALAS, COM COMPACTADOR DE SOLOS DE PERCUSSÃO. AF_08/2023</v>
          </cell>
          <cell r="S112" t="str">
            <v>M3</v>
          </cell>
          <cell r="T112">
            <v>0.8</v>
          </cell>
        </row>
        <row r="113">
          <cell r="O113" t="str">
            <v>8.1.3.</v>
          </cell>
          <cell r="P113" t="str">
            <v>SINAPI</v>
          </cell>
          <cell r="Q113" t="str">
            <v>100981</v>
          </cell>
          <cell r="R113" t="str">
            <v>CARGA, MANOBRA E DESCARGA DE ENTULHO EM CAMINHÃO BASCULANTE 6 M³ - CARGA COM ESCAVADEIRA HIDRÁULICA (CAÇAMBA DE 0,80 M³ / 111 HP) E DESCARGA LIVRE (UNIDADE: M3). AF_07/2020</v>
          </cell>
          <cell r="S113" t="str">
            <v>M3</v>
          </cell>
          <cell r="T113">
            <v>1.03</v>
          </cell>
        </row>
        <row r="114">
          <cell r="O114" t="str">
            <v>8.1.4.</v>
          </cell>
          <cell r="P114" t="str">
            <v>SINAPI</v>
          </cell>
          <cell r="Q114" t="str">
            <v>97913</v>
          </cell>
          <cell r="R114" t="str">
            <v>TRANSPORTE COM CAMINHÃO BASCULANTE DE 6 M³, EM VIA URBANA EM REVESTIMENTO PRIMÁRIO (UNIDADE: M3XKM). AF_07/2020</v>
          </cell>
          <cell r="S114" t="str">
            <v>M3XKM</v>
          </cell>
          <cell r="T114">
            <v>20.67</v>
          </cell>
        </row>
        <row r="115">
          <cell r="O115" t="str">
            <v>8.1.5.</v>
          </cell>
          <cell r="P115" t="str">
            <v>SINAPI</v>
          </cell>
          <cell r="Q115" t="str">
            <v>101660</v>
          </cell>
          <cell r="R115" t="str">
            <v>LUMINÁRIA DE LED PARA ILUMINAÇÃO PÚBLICA, DE 240 W ATÉ 350 W - FORNECIMENTO E INSTALAÇÃO. AF_02/2025_PS</v>
          </cell>
          <cell r="S115" t="str">
            <v>UN</v>
          </cell>
          <cell r="T115">
            <v>16</v>
          </cell>
        </row>
        <row r="116">
          <cell r="O116" t="str">
            <v>8.1.6.</v>
          </cell>
          <cell r="P116" t="str">
            <v>SINAPI</v>
          </cell>
          <cell r="Q116" t="str">
            <v>97887</v>
          </cell>
          <cell r="R116" t="str">
            <v>CAIXA ENTERRADA ELÉTRICA RETANGULAR, EM ALVENARIA COM TIJOLOS CERÂMICOS MACIÇOS, FUNDO COM BRITA, DIMENSÕES INTERNAS: 0,4X0,4X0,4 M. AF_12/2020</v>
          </cell>
          <cell r="S116" t="str">
            <v>UN</v>
          </cell>
          <cell r="T116">
            <v>7</v>
          </cell>
        </row>
        <row r="117">
          <cell r="O117" t="str">
            <v>8.1.7.</v>
          </cell>
          <cell r="P117" t="str">
            <v>SINAPI</v>
          </cell>
          <cell r="Q117" t="str">
            <v>92341</v>
          </cell>
          <cell r="R117" t="str">
            <v>TUBO DE AÇO GALVANIZADO COM COSTURA, CLASSE MÉDIA, DN 50 (2"), CONEXÃO ROSQUEADA, INSTALADO EM PRUMADAS - FORNECIMENTO E INSTALAÇÃO. AF_10/2020</v>
          </cell>
          <cell r="S117" t="str">
            <v>M</v>
          </cell>
          <cell r="T117">
            <v>40</v>
          </cell>
        </row>
        <row r="118">
          <cell r="O118" t="str">
            <v>8.1.8.</v>
          </cell>
          <cell r="P118" t="str">
            <v>SINAPI</v>
          </cell>
          <cell r="Q118" t="str">
            <v>91871</v>
          </cell>
          <cell r="R118" t="str">
            <v>ELETRODUTO RÍGIDO ROSCÁVEL, PVC, DN 25 MM (3/4"), PARA CIRCUITOS TERMINAIS, INSTALADO EM PAREDE - FORNECIMENTO E INSTALAÇÃO. AF_03/2023</v>
          </cell>
          <cell r="S118" t="str">
            <v>M</v>
          </cell>
          <cell r="T118">
            <v>18</v>
          </cell>
        </row>
        <row r="119">
          <cell r="O119" t="str">
            <v>8.1.9.</v>
          </cell>
          <cell r="P119" t="str">
            <v>SINAPI</v>
          </cell>
          <cell r="Q119" t="str">
            <v>91872</v>
          </cell>
          <cell r="R119" t="str">
            <v>ELETRODUTO RÍGIDO ROSCÁVEL, PVC, DN 32 MM (1"), PARA CIRCUITOS TERMINAIS, INSTALADO EM PAREDE - FORNECIMENTO E INSTALAÇÃO. AF_03/2023</v>
          </cell>
          <cell r="S119" t="str">
            <v>M</v>
          </cell>
          <cell r="T119">
            <v>50</v>
          </cell>
        </row>
        <row r="120">
          <cell r="O120" t="str">
            <v>8.1.10.</v>
          </cell>
          <cell r="P120" t="str">
            <v>SINAPI</v>
          </cell>
          <cell r="Q120" t="str">
            <v>91884</v>
          </cell>
          <cell r="R120" t="str">
            <v>LUVA PARA ELETRODUTO, PVC, ROSCÁVEL, DN 25 MM (3/4"), PARA CIRCUITOS TERMINAIS, INSTALADA EM PAREDE - FORNECIMENTO E INSTALAÇÃO. AF_03/2023</v>
          </cell>
          <cell r="S120" t="str">
            <v>UN</v>
          </cell>
          <cell r="T120">
            <v>4</v>
          </cell>
        </row>
        <row r="121">
          <cell r="O121" t="str">
            <v>8.1.11.</v>
          </cell>
          <cell r="P121" t="str">
            <v>SINAPI</v>
          </cell>
          <cell r="Q121" t="str">
            <v>91885</v>
          </cell>
          <cell r="R121" t="str">
            <v>LUVA PARA ELETRODUTO, PVC, ROSCÁVEL, DN 32 MM (1"), PARA CIRCUITOS TERMINAIS, INSTALADA EM PAREDE - FORNECIMENTO E INSTALAÇÃO. AF_03/2023</v>
          </cell>
          <cell r="S121" t="str">
            <v>UN</v>
          </cell>
          <cell r="T121">
            <v>6</v>
          </cell>
        </row>
        <row r="122">
          <cell r="O122" t="str">
            <v>8.1.12.</v>
          </cell>
          <cell r="P122" t="str">
            <v>SINAPI</v>
          </cell>
          <cell r="Q122" t="str">
            <v>91929</v>
          </cell>
          <cell r="R122" t="str">
            <v>CABO DE COBRE FLEXÍVEL ISOLADO, 4 MM², ANTI-CHAMA 0,6/1,0 KV, PARA CIRCUITOS TERMINAIS - FORNECIMENTO E INSTALAÇÃO. AF_03/2023</v>
          </cell>
          <cell r="S122" t="str">
            <v>M</v>
          </cell>
          <cell r="T122">
            <v>400</v>
          </cell>
        </row>
        <row r="123">
          <cell r="O123" t="str">
            <v>8.1.13.</v>
          </cell>
          <cell r="P123" t="str">
            <v>SINAPI</v>
          </cell>
          <cell r="Q123" t="str">
            <v>96985</v>
          </cell>
          <cell r="R123" t="str">
            <v>HASTE DE ATERRAMENTO, DIÂMETRO 5/8", COM 3 METROS - FORNECIMENTO E INSTALAÇÃO. AF_08/2023</v>
          </cell>
          <cell r="S123" t="str">
            <v>UN</v>
          </cell>
          <cell r="T123">
            <v>7</v>
          </cell>
        </row>
        <row r="124">
          <cell r="O124" t="str">
            <v>9.</v>
          </cell>
          <cell r="R124" t="str">
            <v>SERVIÇOS COMPLEMENTARES</v>
          </cell>
        </row>
        <row r="125">
          <cell r="O125" t="str">
            <v>9.1.</v>
          </cell>
          <cell r="R125" t="str">
            <v>SERVIÇOS COMPLEMENTARES</v>
          </cell>
        </row>
        <row r="126">
          <cell r="O126" t="str">
            <v>9.1.1.</v>
          </cell>
          <cell r="P126" t="str">
            <v>SINAPI-I</v>
          </cell>
          <cell r="Q126" t="str">
            <v>25399</v>
          </cell>
          <cell r="R126" t="str">
            <v>CONJUNTO PARA QUADRA DE VOLEI COM POSTES EM TUBO DE ACO GALVANIZADO 3", H = *255* CM, PINTURA EM TINTA ESMALTE SINTETICO, REDE DE NYLON COM 2 MM, MALHA 10 X 10 CM E ANTENAS OFICIAIS EM FIBRA DE VIDRO</v>
          </cell>
          <cell r="S126" t="str">
            <v>UN</v>
          </cell>
          <cell r="T126">
            <v>1</v>
          </cell>
        </row>
      </sheetData>
      <sheetData sheetId="5" refreshError="1"/>
      <sheetData sheetId="6" refreshError="1"/>
      <sheetData sheetId="7" refreshError="1"/>
      <sheetData sheetId="8">
        <row r="14">
          <cell r="R14">
            <v>48329.35</v>
          </cell>
        </row>
        <row r="17">
          <cell r="T17">
            <v>0.24043164146008308</v>
          </cell>
          <cell r="U17">
            <v>7.6363545396579994E-3</v>
          </cell>
          <cell r="V17">
            <v>7.2592631067773902E-2</v>
          </cell>
          <cell r="W17">
            <v>0.67933937293248514</v>
          </cell>
        </row>
        <row r="20">
          <cell r="V20">
            <v>0.55357732776464685</v>
          </cell>
          <cell r="W20">
            <v>0.44642267223535304</v>
          </cell>
        </row>
        <row r="23">
          <cell r="T23">
            <v>3.4281142489372064E-2</v>
          </cell>
          <cell r="U23">
            <v>0.50515417550612152</v>
          </cell>
          <cell r="V23">
            <v>0.4605646820045064</v>
          </cell>
        </row>
        <row r="26">
          <cell r="W26">
            <v>9.6082888210809476E-3</v>
          </cell>
          <cell r="X26">
            <v>0.57690363963426683</v>
          </cell>
          <cell r="Y26">
            <v>0.41348807154465211</v>
          </cell>
        </row>
        <row r="29">
          <cell r="T29">
            <v>0.17240245518211073</v>
          </cell>
          <cell r="W29">
            <v>0.30929886704702159</v>
          </cell>
          <cell r="X29">
            <v>0.46937133277451798</v>
          </cell>
          <cell r="Y29">
            <v>4.8927344996349674E-2</v>
          </cell>
        </row>
        <row r="32">
          <cell r="T32">
            <v>1.0472812305073007E-3</v>
          </cell>
          <cell r="V32">
            <v>5.5137145369554649E-2</v>
          </cell>
          <cell r="W32">
            <v>8.1878721667346138E-2</v>
          </cell>
          <cell r="X32">
            <v>0.86193685173259182</v>
          </cell>
        </row>
        <row r="35">
          <cell r="U35">
            <v>1.2380057980482626E-2</v>
          </cell>
          <cell r="W35">
            <v>0.98761994201951753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I118"/>
  <sheetViews>
    <sheetView showGridLines="0" tabSelected="1" zoomScale="85" zoomScaleNormal="85" workbookViewId="0">
      <selection activeCell="A2" sqref="A1:XFD2"/>
    </sheetView>
  </sheetViews>
  <sheetFormatPr defaultRowHeight="12.75" x14ac:dyDescent="0.2"/>
  <cols>
    <col min="1" max="2" width="12.28515625" style="11" customWidth="1"/>
    <col min="3" max="3" width="16.140625" style="12" customWidth="1"/>
    <col min="4" max="4" width="60.7109375" style="12" customWidth="1"/>
    <col min="5" max="5" width="10.7109375" style="13" customWidth="1"/>
    <col min="6" max="6" width="10.7109375" style="11" customWidth="1"/>
    <col min="7" max="7" width="13.28515625" style="41" customWidth="1"/>
    <col min="8" max="8" width="14.7109375" style="41" bestFit="1" customWidth="1"/>
    <col min="9" max="9" width="15.42578125" style="41" customWidth="1"/>
    <col min="10" max="16384" width="9.140625" style="1"/>
  </cols>
  <sheetData>
    <row r="1" spans="1:9" x14ac:dyDescent="0.2">
      <c r="D1" s="92"/>
      <c r="E1" s="92"/>
      <c r="F1" s="92"/>
      <c r="G1" s="93"/>
      <c r="H1" s="93"/>
      <c r="I1" s="93"/>
    </row>
    <row r="2" spans="1:9" x14ac:dyDescent="0.2">
      <c r="D2" s="92" t="s">
        <v>0</v>
      </c>
      <c r="E2" s="92"/>
      <c r="F2" s="92"/>
      <c r="G2" s="93"/>
      <c r="H2" s="93"/>
      <c r="I2" s="93"/>
    </row>
    <row r="4" spans="1:9" x14ac:dyDescent="0.2">
      <c r="D4" s="28" t="s">
        <v>30</v>
      </c>
    </row>
    <row r="5" spans="1:9" ht="35.25" customHeight="1" x14ac:dyDescent="0.2">
      <c r="D5" s="19" t="s">
        <v>19</v>
      </c>
      <c r="F5" s="17" t="s">
        <v>1</v>
      </c>
      <c r="G5" s="94" t="s">
        <v>29</v>
      </c>
      <c r="H5" s="94"/>
      <c r="I5" s="94"/>
    </row>
    <row r="6" spans="1:9" s="10" customFormat="1" ht="25.5" x14ac:dyDescent="0.2">
      <c r="A6" s="15" t="s">
        <v>3</v>
      </c>
      <c r="B6" s="16" t="s">
        <v>2</v>
      </c>
      <c r="C6" s="16" t="s">
        <v>16</v>
      </c>
      <c r="D6" s="48" t="s">
        <v>4</v>
      </c>
      <c r="E6" s="38" t="s">
        <v>5</v>
      </c>
      <c r="F6" s="18" t="s">
        <v>6</v>
      </c>
      <c r="G6" s="51" t="s">
        <v>17</v>
      </c>
      <c r="H6" s="51" t="s">
        <v>18</v>
      </c>
      <c r="I6" s="42" t="s">
        <v>7</v>
      </c>
    </row>
    <row r="7" spans="1:9" x14ac:dyDescent="0.2">
      <c r="A7" s="52" t="str">
        <f>[1]ORÇAMENTO!O16</f>
        <v>1.</v>
      </c>
      <c r="B7" s="49"/>
      <c r="C7" s="36"/>
      <c r="D7" s="50" t="str">
        <f>[1]ORÇAMENTO!R16</f>
        <v>SERVIÇOS PRELIMINARES</v>
      </c>
      <c r="E7" s="37"/>
      <c r="F7" s="37"/>
      <c r="G7" s="45"/>
      <c r="H7" s="44"/>
      <c r="I7" s="43"/>
    </row>
    <row r="8" spans="1:9" x14ac:dyDescent="0.2">
      <c r="A8" s="52" t="str">
        <f>[1]ORÇAMENTO!O17</f>
        <v>1.1.</v>
      </c>
      <c r="B8" s="49"/>
      <c r="C8" s="36"/>
      <c r="D8" s="50" t="str">
        <f>[1]ORÇAMENTO!R17</f>
        <v>SERVIÇOS PRELIMINARES</v>
      </c>
      <c r="E8" s="37"/>
      <c r="F8" s="37"/>
      <c r="G8" s="45"/>
      <c r="H8" s="46" t="s">
        <v>8</v>
      </c>
      <c r="I8" s="47">
        <f>SUM(I9:I17)</f>
        <v>0</v>
      </c>
    </row>
    <row r="9" spans="1:9" ht="38.25" x14ac:dyDescent="0.2">
      <c r="A9" s="30" t="str">
        <f>[1]ORÇAMENTO!O18</f>
        <v>1.1.1.</v>
      </c>
      <c r="B9" s="29" t="str">
        <f>[1]ORÇAMENTO!P18</f>
        <v>SINAPI</v>
      </c>
      <c r="C9" s="29" t="str">
        <f>[1]ORÇAMENTO!Q18</f>
        <v>103689</v>
      </c>
      <c r="D9" s="40" t="str">
        <f>[1]ORÇAMENTO!R18</f>
        <v>FORNECIMENTO E INSTALAÇÃO DE PLACA DE OBRA COM CHAPA GALVANIZADA E ESTRUTURA DE MADEIRA. AF_03/2022_PS</v>
      </c>
      <c r="E9" s="39" t="str">
        <f>[1]ORÇAMENTO!S18</f>
        <v>M2</v>
      </c>
      <c r="F9" s="23">
        <f>[1]ORÇAMENTO!T18</f>
        <v>18</v>
      </c>
      <c r="G9" s="23"/>
      <c r="H9" s="24">
        <f t="shared" ref="H9:H67" si="0">ROUND(G9*1.2423,2)</f>
        <v>0</v>
      </c>
      <c r="I9" s="25">
        <f t="shared" ref="I9:I67" si="1">ROUND(H9*F9,2)</f>
        <v>0</v>
      </c>
    </row>
    <row r="10" spans="1:9" ht="25.5" x14ac:dyDescent="0.2">
      <c r="A10" s="30" t="str">
        <f>[1]ORÇAMENTO!O19</f>
        <v>1.1.2.</v>
      </c>
      <c r="B10" s="29" t="str">
        <f>[1]ORÇAMENTO!P19</f>
        <v>SINAPI</v>
      </c>
      <c r="C10" s="29" t="str">
        <f>[1]ORÇAMENTO!Q19</f>
        <v>101114</v>
      </c>
      <c r="D10" s="40" t="str">
        <f>[1]ORÇAMENTO!R19</f>
        <v>ESCAVAÇÃO HORIZONTAL EM SOLO DE 1A CATEGORIA COM TRATOR DE ESTEIRAS (100HP/LÂMINA: 2,19M3). AF_07/2020</v>
      </c>
      <c r="E10" s="39" t="str">
        <f>[1]ORÇAMENTO!S19</f>
        <v>M3</v>
      </c>
      <c r="F10" s="23">
        <f>[1]ORÇAMENTO!T19</f>
        <v>384.92</v>
      </c>
      <c r="G10" s="23"/>
      <c r="H10" s="24">
        <f t="shared" si="0"/>
        <v>0</v>
      </c>
      <c r="I10" s="25">
        <f t="shared" si="1"/>
        <v>0</v>
      </c>
    </row>
    <row r="11" spans="1:9" ht="38.25" x14ac:dyDescent="0.2">
      <c r="A11" s="30" t="str">
        <f>[1]ORÇAMENTO!O20</f>
        <v>1.1.3.</v>
      </c>
      <c r="B11" s="29" t="str">
        <f>[1]ORÇAMENTO!P20</f>
        <v>SINAPI</v>
      </c>
      <c r="C11" s="29" t="str">
        <f>[1]ORÇAMENTO!Q20</f>
        <v>100576</v>
      </c>
      <c r="D11" s="40" t="str">
        <f>[1]ORÇAMENTO!R20</f>
        <v>REGULARIZAÇÃO E COMPACTAÇÃO DE SUBLEITO DE SOLO PREDOMINANTEMENTE ARGILOSO, PARA OBRAS DE CONSTRUÇÃO DE PAVIMENTOS. AF_09/2024</v>
      </c>
      <c r="E11" s="39" t="str">
        <f>[1]ORÇAMENTO!S20</f>
        <v>M2</v>
      </c>
      <c r="F11" s="23">
        <f>[1]ORÇAMENTO!T20</f>
        <v>275.27999999999997</v>
      </c>
      <c r="G11" s="23"/>
      <c r="H11" s="24">
        <f t="shared" si="0"/>
        <v>0</v>
      </c>
      <c r="I11" s="25">
        <f t="shared" si="1"/>
        <v>0</v>
      </c>
    </row>
    <row r="12" spans="1:9" ht="51" x14ac:dyDescent="0.2">
      <c r="A12" s="30" t="str">
        <f>[1]ORÇAMENTO!O21</f>
        <v>1.1.4.</v>
      </c>
      <c r="B12" s="29" t="str">
        <f>[1]ORÇAMENTO!P21</f>
        <v>SINAPI</v>
      </c>
      <c r="C12" s="29" t="str">
        <f>[1]ORÇAMENTO!Q21</f>
        <v>100978</v>
      </c>
      <c r="D12" s="40" t="str">
        <f>[1]ORÇAMENTO!R21</f>
        <v>CARGA, MANOBRA E DESCARGA DE SOLOS E MATERIAIS GRANULARES EM CAMINHÃO BASCULANTE 10 M³ - CARGA COM ESCAVADEIRA HIDRÁULICA (CAÇAMBA DE 1,20 M³ / 155 HP) E DESCARGA LIVRE (UNIDADE: M3). AF_07/2020</v>
      </c>
      <c r="E12" s="39" t="str">
        <f>[1]ORÇAMENTO!S21</f>
        <v>M3</v>
      </c>
      <c r="F12" s="23">
        <f>[1]ORÇAMENTO!T21</f>
        <v>500.4</v>
      </c>
      <c r="G12" s="23"/>
      <c r="H12" s="24">
        <f t="shared" si="0"/>
        <v>0</v>
      </c>
      <c r="I12" s="25">
        <f t="shared" si="1"/>
        <v>0</v>
      </c>
    </row>
    <row r="13" spans="1:9" ht="38.25" x14ac:dyDescent="0.2">
      <c r="A13" s="30" t="str">
        <f>[1]ORÇAMENTO!O22</f>
        <v>1.1.5.</v>
      </c>
      <c r="B13" s="29" t="str">
        <f>[1]ORÇAMENTO!P22</f>
        <v>SINAPI</v>
      </c>
      <c r="C13" s="29" t="str">
        <f>[1]ORÇAMENTO!Q22</f>
        <v>95878</v>
      </c>
      <c r="D13" s="40" t="str">
        <f>[1]ORÇAMENTO!R22</f>
        <v>TRANSPORTE COM CAMINHÃO BASCULANTE DE 10 M³, EM VIA URBANA PAVIMENTADA, DMT ATÉ 30 KM (UNIDADE: TXKM). AF_07/2020</v>
      </c>
      <c r="E13" s="39" t="str">
        <f>[1]ORÇAMENTO!S22</f>
        <v>TXKM</v>
      </c>
      <c r="F13" s="23">
        <f>[1]ORÇAMENTO!T22</f>
        <v>9098.18</v>
      </c>
      <c r="G13" s="23"/>
      <c r="H13" s="24">
        <f t="shared" si="0"/>
        <v>0</v>
      </c>
      <c r="I13" s="25">
        <f t="shared" si="1"/>
        <v>0</v>
      </c>
    </row>
    <row r="14" spans="1:9" ht="38.25" x14ac:dyDescent="0.2">
      <c r="A14" s="30" t="str">
        <f>[1]ORÇAMENTO!O23</f>
        <v>1.1.6.</v>
      </c>
      <c r="B14" s="29" t="str">
        <f>[1]ORÇAMENTO!P23</f>
        <v>SINAPI</v>
      </c>
      <c r="C14" s="29" t="str">
        <f>[1]ORÇAMENTO!Q23</f>
        <v>104790</v>
      </c>
      <c r="D14" s="40" t="str">
        <f>[1]ORÇAMENTO!R23</f>
        <v>DEMOLIÇÃO DE PISO DE CONCRETO SIMPLES, DE FORMA MECANIZADA COM MARTELETE, SEM REAPROVEITAMENTO. AF_09/2023</v>
      </c>
      <c r="E14" s="39" t="str">
        <f>[1]ORÇAMENTO!S23</f>
        <v>M3</v>
      </c>
      <c r="F14" s="23">
        <f>[1]ORÇAMENTO!T23</f>
        <v>16.13</v>
      </c>
      <c r="G14" s="23"/>
      <c r="H14" s="24">
        <f t="shared" si="0"/>
        <v>0</v>
      </c>
      <c r="I14" s="25">
        <f t="shared" si="1"/>
        <v>0</v>
      </c>
    </row>
    <row r="15" spans="1:9" ht="25.5" x14ac:dyDescent="0.2">
      <c r="A15" s="30" t="str">
        <f>[1]ORÇAMENTO!O24</f>
        <v>1.1.7.</v>
      </c>
      <c r="B15" s="29" t="str">
        <f>[1]ORÇAMENTO!P24</f>
        <v>SINAPI</v>
      </c>
      <c r="C15" s="29" t="str">
        <f>[1]ORÇAMENTO!Q24</f>
        <v>104796</v>
      </c>
      <c r="D15" s="40" t="str">
        <f>[1]ORÇAMENTO!R24</f>
        <v>DEMOLIÇÃO DE GUIAS, SARJETAS OU SARJETÕES, DE FORMA MECANIZADA, SEM REAPROVEITAMENTO. AF_09/2023</v>
      </c>
      <c r="E15" s="39" t="str">
        <f>[1]ORÇAMENTO!S24</f>
        <v>M</v>
      </c>
      <c r="F15" s="23">
        <f>[1]ORÇAMENTO!T24</f>
        <v>215</v>
      </c>
      <c r="G15" s="23"/>
      <c r="H15" s="24">
        <f t="shared" si="0"/>
        <v>0</v>
      </c>
      <c r="I15" s="25">
        <f t="shared" si="1"/>
        <v>0</v>
      </c>
    </row>
    <row r="16" spans="1:9" ht="51" x14ac:dyDescent="0.2">
      <c r="A16" s="30" t="str">
        <f>[1]ORÇAMENTO!O25</f>
        <v>1.1.8.</v>
      </c>
      <c r="B16" s="29" t="str">
        <f>[1]ORÇAMENTO!P25</f>
        <v>SINAPI</v>
      </c>
      <c r="C16" s="29" t="str">
        <f>[1]ORÇAMENTO!Q25</f>
        <v>100981</v>
      </c>
      <c r="D16" s="40" t="str">
        <f>[1]ORÇAMENTO!R25</f>
        <v>CARGA, MANOBRA E DESCARGA DE ENTULHO EM CAMINHÃO BASCULANTE 6 M³ - CARGA COM ESCAVADEIRA HIDRÁULICA (CAÇAMBA DE 0,80 M³ / 111 HP) E DESCARGA LIVRE (UNIDADE: M3). AF_07/2020</v>
      </c>
      <c r="E16" s="39" t="str">
        <f>[1]ORÇAMENTO!S25</f>
        <v>M3</v>
      </c>
      <c r="F16" s="23">
        <f>[1]ORÇAMENTO!T25</f>
        <v>33.520000000000003</v>
      </c>
      <c r="G16" s="23"/>
      <c r="H16" s="24">
        <f t="shared" si="0"/>
        <v>0</v>
      </c>
      <c r="I16" s="25">
        <f t="shared" si="1"/>
        <v>0</v>
      </c>
    </row>
    <row r="17" spans="1:9" ht="38.25" x14ac:dyDescent="0.2">
      <c r="A17" s="30" t="str">
        <f>[1]ORÇAMENTO!O26</f>
        <v>1.1.9.</v>
      </c>
      <c r="B17" s="29" t="str">
        <f>[1]ORÇAMENTO!P26</f>
        <v>SINAPI</v>
      </c>
      <c r="C17" s="29" t="str">
        <f>[1]ORÇAMENTO!Q26</f>
        <v>97914</v>
      </c>
      <c r="D17" s="40" t="str">
        <f>[1]ORÇAMENTO!R26</f>
        <v>TRANSPORTE COM CAMINHÃO BASCULANTE DE 6 M³, EM VIA URBANA PAVIMENTADA, DMT ATÉ 30 KM (UNIDADE: M3XKM). AF_07/2020</v>
      </c>
      <c r="E17" s="39" t="str">
        <f>[1]ORÇAMENTO!S26</f>
        <v>M3XKM</v>
      </c>
      <c r="F17" s="23">
        <f>[1]ORÇAMENTO!T26</f>
        <v>469.28</v>
      </c>
      <c r="G17" s="23"/>
      <c r="H17" s="24">
        <f t="shared" si="0"/>
        <v>0</v>
      </c>
      <c r="I17" s="25">
        <f t="shared" si="1"/>
        <v>0</v>
      </c>
    </row>
    <row r="18" spans="1:9" x14ac:dyDescent="0.2">
      <c r="A18" s="52" t="str">
        <f>[1]ORÇAMENTO!O27</f>
        <v>2.</v>
      </c>
      <c r="B18" s="49"/>
      <c r="C18" s="36"/>
      <c r="D18" s="50" t="str">
        <f>[1]ORÇAMENTO!R27</f>
        <v>MURETA E ALAMBRADO</v>
      </c>
      <c r="E18" s="37"/>
      <c r="F18" s="37"/>
      <c r="G18" s="45"/>
      <c r="H18" s="44"/>
      <c r="I18" s="43"/>
    </row>
    <row r="19" spans="1:9" x14ac:dyDescent="0.2">
      <c r="A19" s="52" t="str">
        <f>[1]ORÇAMENTO!O28</f>
        <v>2.1.</v>
      </c>
      <c r="B19" s="49"/>
      <c r="C19" s="36"/>
      <c r="D19" s="50" t="str">
        <f>[1]ORÇAMENTO!R28</f>
        <v>MURETA E ALAMBRADO</v>
      </c>
      <c r="E19" s="37"/>
      <c r="F19" s="37"/>
      <c r="G19" s="45"/>
      <c r="H19" s="46" t="s">
        <v>8</v>
      </c>
      <c r="I19" s="47">
        <f>SUM(I20:I34)</f>
        <v>0</v>
      </c>
    </row>
    <row r="20" spans="1:9" ht="63.75" x14ac:dyDescent="0.2">
      <c r="A20" s="53" t="str">
        <f>[1]ORÇAMENTO!O29</f>
        <v>2.1.1.</v>
      </c>
      <c r="B20" s="54" t="str">
        <f>[1]ORÇAMENTO!P29</f>
        <v>SINAPI</v>
      </c>
      <c r="C20" s="54" t="str">
        <f>[1]ORÇAMENTO!Q29</f>
        <v>102363</v>
      </c>
      <c r="D20" s="55" t="str">
        <f>[1]ORÇAMENTO!R29</f>
        <v>ALAMBRADO PARA QUADRA POLIESPORTIVA, ESTRUTURADO POR TUBOS DE ACO GALVANIZADO, (MONTANTES COM DIAMETRO 2", TRAVESSAS E ESCORAS COM DIÂMETRO 1 ¼"), COM TELA DE ARAME GALVANIZADO, FIO 12 BWG E MALHA QUADRADA 5X5CM (EXCETO MURETA). AF_03/2021</v>
      </c>
      <c r="E20" s="56" t="str">
        <f>[1]ORÇAMENTO!S29</f>
        <v>M2</v>
      </c>
      <c r="F20" s="57">
        <f>[1]ORÇAMENTO!T29</f>
        <v>276.8</v>
      </c>
      <c r="G20" s="57"/>
      <c r="H20" s="58">
        <f t="shared" si="0"/>
        <v>0</v>
      </c>
      <c r="I20" s="59">
        <f t="shared" si="1"/>
        <v>0</v>
      </c>
    </row>
    <row r="21" spans="1:9" ht="25.5" x14ac:dyDescent="0.2">
      <c r="A21" s="30" t="str">
        <f>[1]ORÇAMENTO!O30</f>
        <v>2.1.2.</v>
      </c>
      <c r="B21" s="29" t="str">
        <f>[1]ORÇAMENTO!P30</f>
        <v>SINAPI</v>
      </c>
      <c r="C21" s="29" t="str">
        <f>[1]ORÇAMENTO!Q30</f>
        <v>100701</v>
      </c>
      <c r="D21" s="40" t="str">
        <f>[1]ORÇAMENTO!R30</f>
        <v>PORTA DE FERRO, DE ABRIR, TIPO GRADE COM CHAPA, COM GUARNIÇÕES. AF_12/2019</v>
      </c>
      <c r="E21" s="39" t="str">
        <f>[1]ORÇAMENTO!S30</f>
        <v>M2</v>
      </c>
      <c r="F21" s="23">
        <f>[1]ORÇAMENTO!T30</f>
        <v>5.04</v>
      </c>
      <c r="G21" s="23"/>
      <c r="H21" s="24">
        <f t="shared" si="0"/>
        <v>0</v>
      </c>
      <c r="I21" s="25">
        <f t="shared" si="1"/>
        <v>0</v>
      </c>
    </row>
    <row r="22" spans="1:9" x14ac:dyDescent="0.2">
      <c r="A22" s="30" t="str">
        <f>[1]ORÇAMENTO!O31</f>
        <v>2.1.3.</v>
      </c>
      <c r="B22" s="29" t="str">
        <f>[1]ORÇAMENTO!P31</f>
        <v>SINAPI</v>
      </c>
      <c r="C22" s="29" t="str">
        <f>[1]ORÇAMENTO!Q31</f>
        <v>93358</v>
      </c>
      <c r="D22" s="40" t="str">
        <f>[1]ORÇAMENTO!R31</f>
        <v>ESCAVAÇÃO MANUAL DE VALA. AF_09/2024</v>
      </c>
      <c r="E22" s="39" t="str">
        <f>[1]ORÇAMENTO!S31</f>
        <v>M3</v>
      </c>
      <c r="F22" s="23">
        <f>[1]ORÇAMENTO!T31</f>
        <v>2.77</v>
      </c>
      <c r="G22" s="23"/>
      <c r="H22" s="24">
        <f t="shared" si="0"/>
        <v>0</v>
      </c>
      <c r="I22" s="25">
        <f t="shared" si="1"/>
        <v>0</v>
      </c>
    </row>
    <row r="23" spans="1:9" ht="51" x14ac:dyDescent="0.2">
      <c r="A23" s="30" t="str">
        <f>[1]ORÇAMENTO!O32</f>
        <v>2.1.4.</v>
      </c>
      <c r="B23" s="29" t="str">
        <f>[1]ORÇAMENTO!P32</f>
        <v>SINAPI</v>
      </c>
      <c r="C23" s="29" t="str">
        <f>[1]ORÇAMENTO!Q32</f>
        <v>100981</v>
      </c>
      <c r="D23" s="40" t="str">
        <f>[1]ORÇAMENTO!R32</f>
        <v>CARGA, MANOBRA E DESCARGA DE ENTULHO EM CAMINHÃO BASCULANTE 6 M³ - CARGA COM ESCAVADEIRA HIDRÁULICA (CAÇAMBA DE 0,80 M³ / 111 HP) E DESCARGA LIVRE (UNIDADE: M3). AF_07/2020</v>
      </c>
      <c r="E23" s="39" t="str">
        <f>[1]ORÇAMENTO!S32</f>
        <v>M3</v>
      </c>
      <c r="F23" s="23">
        <f>[1]ORÇAMENTO!T32</f>
        <v>6.37</v>
      </c>
      <c r="G23" s="23"/>
      <c r="H23" s="24">
        <f t="shared" si="0"/>
        <v>0</v>
      </c>
      <c r="I23" s="25">
        <f t="shared" si="1"/>
        <v>0</v>
      </c>
    </row>
    <row r="24" spans="1:9" ht="38.25" x14ac:dyDescent="0.2">
      <c r="A24" s="30" t="str">
        <f>[1]ORÇAMENTO!O33</f>
        <v>2.1.5.</v>
      </c>
      <c r="B24" s="29" t="str">
        <f>[1]ORÇAMENTO!P33</f>
        <v>SINAPI</v>
      </c>
      <c r="C24" s="29" t="str">
        <f>[1]ORÇAMENTO!Q33</f>
        <v>97913</v>
      </c>
      <c r="D24" s="40" t="str">
        <f>[1]ORÇAMENTO!R33</f>
        <v>TRANSPORTE COM CAMINHÃO BASCULANTE DE 6 M³, EM VIA URBANA EM REVESTIMENTO PRIMÁRIO (UNIDADE: M3XKM). AF_07/2020</v>
      </c>
      <c r="E24" s="39" t="str">
        <f>[1]ORÇAMENTO!S33</f>
        <v>M3XKM</v>
      </c>
      <c r="F24" s="23">
        <f>[1]ORÇAMENTO!T33</f>
        <v>71.97</v>
      </c>
      <c r="G24" s="23"/>
      <c r="H24" s="24">
        <f t="shared" si="0"/>
        <v>0</v>
      </c>
      <c r="I24" s="25">
        <f t="shared" si="1"/>
        <v>0</v>
      </c>
    </row>
    <row r="25" spans="1:9" ht="25.5" x14ac:dyDescent="0.2">
      <c r="A25" s="30" t="str">
        <f>[1]ORÇAMENTO!O34</f>
        <v>2.1.6.</v>
      </c>
      <c r="B25" s="29" t="str">
        <f>[1]ORÇAMENTO!P34</f>
        <v>SINAPI</v>
      </c>
      <c r="C25" s="29" t="str">
        <f>[1]ORÇAMENTO!Q34</f>
        <v>95241</v>
      </c>
      <c r="D25" s="40" t="str">
        <f>[1]ORÇAMENTO!R34</f>
        <v>LASTRO DE CONCRETO MAGRO, APLICADO EM PISOS, LAJES SOBRE SOLO OU RADIERS, ESPESSURA DE 5 CM. AF_01/2024</v>
      </c>
      <c r="E25" s="39" t="str">
        <f>[1]ORÇAMENTO!S34</f>
        <v>M2</v>
      </c>
      <c r="F25" s="23">
        <f>[1]ORÇAMENTO!T34</f>
        <v>17.3</v>
      </c>
      <c r="G25" s="23"/>
      <c r="H25" s="24">
        <f t="shared" si="0"/>
        <v>0</v>
      </c>
      <c r="I25" s="25">
        <f t="shared" si="1"/>
        <v>0</v>
      </c>
    </row>
    <row r="26" spans="1:9" ht="38.25" x14ac:dyDescent="0.2">
      <c r="A26" s="30" t="str">
        <f>[1]ORÇAMENTO!O35</f>
        <v>2.1.7.</v>
      </c>
      <c r="B26" s="29" t="str">
        <f>[1]ORÇAMENTO!P35</f>
        <v>SINAPI</v>
      </c>
      <c r="C26" s="29" t="str">
        <f>[1]ORÇAMENTO!Q35</f>
        <v>96536</v>
      </c>
      <c r="D26" s="40" t="str">
        <f>[1]ORÇAMENTO!R35</f>
        <v>FABRICAÇÃO, MONTAGEM E DESMONTAGEM DE FÔRMA PARA VIGA BALDRAME, EM MADEIRA SERRADA, E=25 MM, 4 UTILIZAÇÕES. AF_01/2024</v>
      </c>
      <c r="E26" s="39" t="str">
        <f>[1]ORÇAMENTO!S35</f>
        <v>M2</v>
      </c>
      <c r="F26" s="23">
        <f>[1]ORÇAMENTO!T35</f>
        <v>37.450000000000003</v>
      </c>
      <c r="G26" s="23"/>
      <c r="H26" s="24">
        <f t="shared" si="0"/>
        <v>0</v>
      </c>
      <c r="I26" s="25">
        <f t="shared" si="1"/>
        <v>0</v>
      </c>
    </row>
    <row r="27" spans="1:9" ht="25.5" x14ac:dyDescent="0.2">
      <c r="A27" s="30" t="str">
        <f>[1]ORÇAMENTO!O36</f>
        <v>2.1.8.</v>
      </c>
      <c r="B27" s="29" t="str">
        <f>[1]ORÇAMENTO!P36</f>
        <v>SINAPI</v>
      </c>
      <c r="C27" s="29" t="str">
        <f>[1]ORÇAMENTO!Q36</f>
        <v>96544</v>
      </c>
      <c r="D27" s="40" t="str">
        <f>[1]ORÇAMENTO!R36</f>
        <v>ARMAÇÃO DE BLOCO UTILIZANDO AÇO CA-50 DE 6,3 MM - MONTAGEM. AF_01/2024</v>
      </c>
      <c r="E27" s="39" t="str">
        <f>[1]ORÇAMENTO!S36</f>
        <v>KG</v>
      </c>
      <c r="F27" s="23">
        <f>[1]ORÇAMENTO!T36</f>
        <v>133.76</v>
      </c>
      <c r="G27" s="23"/>
      <c r="H27" s="24">
        <f t="shared" si="0"/>
        <v>0</v>
      </c>
      <c r="I27" s="25">
        <f t="shared" si="1"/>
        <v>0</v>
      </c>
    </row>
    <row r="28" spans="1:9" ht="25.5" x14ac:dyDescent="0.2">
      <c r="A28" s="30" t="str">
        <f>[1]ORÇAMENTO!O37</f>
        <v>2.1.9.</v>
      </c>
      <c r="B28" s="29" t="str">
        <f>[1]ORÇAMENTO!P37</f>
        <v>SINAPI</v>
      </c>
      <c r="C28" s="29" t="str">
        <f>[1]ORÇAMENTO!Q37</f>
        <v>96545</v>
      </c>
      <c r="D28" s="40" t="str">
        <f>[1]ORÇAMENTO!R37</f>
        <v>ARMAÇÃO DE BLOCO UTILIZANDO AÇO CA-50 DE 8 MM - MONTAGEM. AF_01/2024</v>
      </c>
      <c r="E28" s="39" t="str">
        <f>[1]ORÇAMENTO!S37</f>
        <v>KG</v>
      </c>
      <c r="F28" s="23">
        <f>[1]ORÇAMENTO!T37</f>
        <v>535.04</v>
      </c>
      <c r="G28" s="23"/>
      <c r="H28" s="24">
        <f t="shared" si="0"/>
        <v>0</v>
      </c>
      <c r="I28" s="25">
        <f t="shared" si="1"/>
        <v>0</v>
      </c>
    </row>
    <row r="29" spans="1:9" ht="25.5" x14ac:dyDescent="0.2">
      <c r="A29" s="30" t="str">
        <f>[1]ORÇAMENTO!O38</f>
        <v>2.1.10.</v>
      </c>
      <c r="B29" s="29" t="str">
        <f>[1]ORÇAMENTO!P38</f>
        <v>SINAPI</v>
      </c>
      <c r="C29" s="29" t="str">
        <f>[1]ORÇAMENTO!Q38</f>
        <v>103670</v>
      </c>
      <c r="D29" s="40" t="str">
        <f>[1]ORÇAMENTO!R38</f>
        <v>LANÇAMENTO COM USO DE BALDES, ADENSAMENTO E ACABAMENTO DE CONCRETO EM ESTRUTURAS. AF_02/2022</v>
      </c>
      <c r="E29" s="39" t="str">
        <f>[1]ORÇAMENTO!S38</f>
        <v>M3</v>
      </c>
      <c r="F29" s="23">
        <f>[1]ORÇAMENTO!T38</f>
        <v>6.69</v>
      </c>
      <c r="G29" s="23"/>
      <c r="H29" s="24">
        <f t="shared" si="0"/>
        <v>0</v>
      </c>
      <c r="I29" s="25">
        <f t="shared" si="1"/>
        <v>0</v>
      </c>
    </row>
    <row r="30" spans="1:9" ht="38.25" x14ac:dyDescent="0.2">
      <c r="A30" s="30" t="str">
        <f>[1]ORÇAMENTO!O39</f>
        <v>2.1.11.</v>
      </c>
      <c r="B30" s="29" t="str">
        <f>[1]ORÇAMENTO!P39</f>
        <v>SINAPI</v>
      </c>
      <c r="C30" s="29" t="str">
        <f>[1]ORÇAMENTO!Q39</f>
        <v>94971</v>
      </c>
      <c r="D30" s="40" t="str">
        <f>[1]ORÇAMENTO!R39</f>
        <v>CONCRETO FCK = 25MPA, TRAÇO 1:2,3:2,7 (EM MASSA SECA DE CIMENTO/ AREIA MÉDIA/ BRITA 1) - PREPARO MECÂNICO COM BETONEIRA 600 L. AF_05/2021</v>
      </c>
      <c r="E30" s="39" t="str">
        <f>[1]ORÇAMENTO!S39</f>
        <v>M3</v>
      </c>
      <c r="F30" s="23">
        <f>[1]ORÇAMENTO!T39</f>
        <v>6.69</v>
      </c>
      <c r="G30" s="23"/>
      <c r="H30" s="24">
        <f t="shared" si="0"/>
        <v>0</v>
      </c>
      <c r="I30" s="25">
        <f t="shared" si="1"/>
        <v>0</v>
      </c>
    </row>
    <row r="31" spans="1:9" ht="51" x14ac:dyDescent="0.2">
      <c r="A31" s="30" t="str">
        <f>[1]ORÇAMENTO!O40</f>
        <v>2.1.12.</v>
      </c>
      <c r="B31" s="29" t="str">
        <f>[1]ORÇAMENTO!P40</f>
        <v>SINAPI</v>
      </c>
      <c r="C31" s="29" t="str">
        <f>[1]ORÇAMENTO!Q40</f>
        <v>103318</v>
      </c>
      <c r="D31" s="40" t="str">
        <f>[1]ORÇAMENTO!R40</f>
        <v>ALVENARIA DE VEDAÇÃO DE BLOCOS VAZADOS DE CONCRETO DE 14X19X39 CM (ESPESSURA 14 CM) E ARGAMASSA DE ASSENTAMENTO COM PREPARO EM BETONEIRA. AF_12/2021</v>
      </c>
      <c r="E31" s="39" t="str">
        <f>[1]ORÇAMENTO!S40</f>
        <v>M2</v>
      </c>
      <c r="F31" s="23">
        <f>[1]ORÇAMENTO!T40</f>
        <v>27.68</v>
      </c>
      <c r="G31" s="23"/>
      <c r="H31" s="24">
        <f t="shared" si="0"/>
        <v>0</v>
      </c>
      <c r="I31" s="25">
        <f t="shared" si="1"/>
        <v>0</v>
      </c>
    </row>
    <row r="32" spans="1:9" ht="51" x14ac:dyDescent="0.2">
      <c r="A32" s="30" t="str">
        <f>[1]ORÇAMENTO!O41</f>
        <v>2.1.13.</v>
      </c>
      <c r="B32" s="29" t="str">
        <f>[1]ORÇAMENTO!P41</f>
        <v>SINAPI</v>
      </c>
      <c r="C32" s="29" t="str">
        <f>[1]ORÇAMENTO!Q41</f>
        <v>87904</v>
      </c>
      <c r="D32" s="40" t="str">
        <f>[1]ORÇAMENTO!R41</f>
        <v>CHAPISCO APLICADO EM ALVENARIA (COM PRESENÇA DE VÃOS) E ESTRUTURAS DE CONCRETO DE FACHADA, COM COLHER DE PEDREIRO. ARGAMASSA TRAÇO 1:3 COM PREPARO MANUAL. AF_10/2022</v>
      </c>
      <c r="E32" s="39" t="str">
        <f>[1]ORÇAMENTO!S41</f>
        <v>M2</v>
      </c>
      <c r="F32" s="23">
        <f>[1]ORÇAMENTO!T41</f>
        <v>55.36</v>
      </c>
      <c r="G32" s="23"/>
      <c r="H32" s="24">
        <f t="shared" si="0"/>
        <v>0</v>
      </c>
      <c r="I32" s="25">
        <f t="shared" si="1"/>
        <v>0</v>
      </c>
    </row>
    <row r="33" spans="1:9" ht="51" x14ac:dyDescent="0.2">
      <c r="A33" s="30" t="str">
        <f>[1]ORÇAMENTO!O42</f>
        <v>2.1.14.</v>
      </c>
      <c r="B33" s="29" t="str">
        <f>[1]ORÇAMENTO!P42</f>
        <v>SINAPI</v>
      </c>
      <c r="C33" s="29" t="str">
        <f>[1]ORÇAMENTO!Q42</f>
        <v>87792</v>
      </c>
      <c r="D33" s="40" t="str">
        <f>[1]ORÇAMENTO!R42</f>
        <v>EMBOÇO OU MASSA ÚNICA EM ARGAMASSA TRAÇO 1:2:8, PREPARO MECÂNICO COM BETONEIRA 400 L, APLICADA MANUALMENTE EM PANOS CEGOS DE FACHADA (SEM PRESENÇA DE VÃOS), ESPESSURA DE 25 MM. AF_08/2022</v>
      </c>
      <c r="E33" s="39" t="str">
        <f>[1]ORÇAMENTO!S42</f>
        <v>M2</v>
      </c>
      <c r="F33" s="23">
        <f>[1]ORÇAMENTO!T42</f>
        <v>55.36</v>
      </c>
      <c r="G33" s="23"/>
      <c r="H33" s="24">
        <f t="shared" si="0"/>
        <v>0</v>
      </c>
      <c r="I33" s="25">
        <f t="shared" si="1"/>
        <v>0</v>
      </c>
    </row>
    <row r="34" spans="1:9" ht="25.5" x14ac:dyDescent="0.2">
      <c r="A34" s="30" t="str">
        <f>[1]ORÇAMENTO!O43</f>
        <v>2.1.15.</v>
      </c>
      <c r="B34" s="29" t="str">
        <f>[1]ORÇAMENTO!P43</f>
        <v>SINAPI</v>
      </c>
      <c r="C34" s="29" t="str">
        <f>[1]ORÇAMENTO!Q43</f>
        <v>104641</v>
      </c>
      <c r="D34" s="40" t="str">
        <f>[1]ORÇAMENTO!R43</f>
        <v>PINTURA LÁTEX ACRÍLICA ECONÔMICA, APLICAÇÃO MANUAL EM PAREDES, DUAS DEMÃOS. AF_04/2023</v>
      </c>
      <c r="E34" s="39" t="str">
        <f>[1]ORÇAMENTO!S43</f>
        <v>M2</v>
      </c>
      <c r="F34" s="23">
        <f>[1]ORÇAMENTO!T43</f>
        <v>55</v>
      </c>
      <c r="G34" s="23"/>
      <c r="H34" s="24">
        <f t="shared" si="0"/>
        <v>0</v>
      </c>
      <c r="I34" s="25">
        <f t="shared" si="1"/>
        <v>0</v>
      </c>
    </row>
    <row r="35" spans="1:9" x14ac:dyDescent="0.2">
      <c r="A35" s="52" t="str">
        <f>[1]ORÇAMENTO!O44</f>
        <v>3.</v>
      </c>
      <c r="B35" s="49"/>
      <c r="C35" s="36"/>
      <c r="D35" s="50" t="str">
        <f>[1]ORÇAMENTO!R44</f>
        <v>PISO</v>
      </c>
      <c r="E35" s="37"/>
      <c r="F35" s="37"/>
      <c r="G35" s="45"/>
      <c r="H35" s="44"/>
      <c r="I35" s="43"/>
    </row>
    <row r="36" spans="1:9" x14ac:dyDescent="0.2">
      <c r="A36" s="52" t="str">
        <f>[1]ORÇAMENTO!O45</f>
        <v>3.1.</v>
      </c>
      <c r="B36" s="49"/>
      <c r="C36" s="36"/>
      <c r="D36" s="50" t="str">
        <f>[1]ORÇAMENTO!R45</f>
        <v>PISO</v>
      </c>
      <c r="E36" s="37"/>
      <c r="F36" s="37"/>
      <c r="G36" s="45"/>
      <c r="H36" s="46" t="s">
        <v>8</v>
      </c>
      <c r="I36" s="47">
        <f>SUM(I37:I40)</f>
        <v>0</v>
      </c>
    </row>
    <row r="37" spans="1:9" ht="51" x14ac:dyDescent="0.2">
      <c r="A37" s="30" t="str">
        <f>[1]ORÇAMENTO!O46</f>
        <v>3.1.1.</v>
      </c>
      <c r="B37" s="29" t="str">
        <f>[1]ORÇAMENTO!P46</f>
        <v>SINAPI</v>
      </c>
      <c r="C37" s="29" t="str">
        <f>[1]ORÇAMENTO!Q46</f>
        <v>94339</v>
      </c>
      <c r="D37" s="40" t="str">
        <f>[1]ORÇAMENTO!R46</f>
        <v>ATERRO MECANIZADO DE VALA COM RETROESCAVADEIRA (CAPACIDADE DA CAÇAMBA DA RETRO: 0,26 M³/POTÊNCIA: 88 HP), LARGURA ATÉ 1,5 M, PROFUNDIDADE ATÉ 1,5 M, COM AREIA PARA ATERRO. AF_08/2023</v>
      </c>
      <c r="E37" s="39" t="str">
        <f>[1]ORÇAMENTO!S46</f>
        <v>M3</v>
      </c>
      <c r="F37" s="23">
        <f>[1]ORÇAMENTO!T46</f>
        <v>55.06</v>
      </c>
      <c r="G37" s="23"/>
      <c r="H37" s="24">
        <f t="shared" si="0"/>
        <v>0</v>
      </c>
      <c r="I37" s="25">
        <f t="shared" si="1"/>
        <v>0</v>
      </c>
    </row>
    <row r="38" spans="1:9" ht="51" x14ac:dyDescent="0.2">
      <c r="A38" s="53" t="str">
        <f>[1]ORÇAMENTO!O47</f>
        <v>3.1.2.</v>
      </c>
      <c r="B38" s="54" t="str">
        <f>[1]ORÇAMENTO!P47</f>
        <v>SINAPI</v>
      </c>
      <c r="C38" s="54" t="str">
        <f>[1]ORÇAMENTO!Q47</f>
        <v>102703</v>
      </c>
      <c r="D38" s="55" t="str">
        <f>[1]ORÇAMENTO!R47</f>
        <v>DRENO ESPINHA DE PEIXE (SEÇÃO 0,50 X 0,80 M), COM TUBO DE PVC CORRUGADO RÍGIDO PERFURADO, DN 100 MM, ENCHIMENTO COM BRITA, ENVOLVIDO COM MANTA GEOTÊXTIL, INCLUSIVE CONEXÕES. AF_07/2021</v>
      </c>
      <c r="E38" s="56" t="str">
        <f>[1]ORÇAMENTO!S47</f>
        <v>M</v>
      </c>
      <c r="F38" s="57">
        <f>[1]ORÇAMENTO!T47</f>
        <v>171.1</v>
      </c>
      <c r="G38" s="57"/>
      <c r="H38" s="58">
        <f t="shared" si="0"/>
        <v>0</v>
      </c>
      <c r="I38" s="59">
        <f t="shared" si="1"/>
        <v>0</v>
      </c>
    </row>
    <row r="39" spans="1:9" ht="25.5" x14ac:dyDescent="0.2">
      <c r="A39" s="30" t="str">
        <f>[1]ORÇAMENTO!O48</f>
        <v>3.1.3.</v>
      </c>
      <c r="B39" s="29" t="str">
        <f>[1]ORÇAMENTO!P48</f>
        <v>SINAPI</v>
      </c>
      <c r="C39" s="29" t="str">
        <f>[1]ORÇAMENTO!Q48</f>
        <v>95241</v>
      </c>
      <c r="D39" s="40" t="str">
        <f>[1]ORÇAMENTO!R48</f>
        <v>LASTRO DE CONCRETO MAGRO, APLICADO EM PISOS, LAJES SOBRE SOLO OU RADIERS, ESPESSURA DE 5 CM. AF_01/2024</v>
      </c>
      <c r="E39" s="39" t="str">
        <f>[1]ORÇAMENTO!S48</f>
        <v>M2</v>
      </c>
      <c r="F39" s="23">
        <f>[1]ORÇAMENTO!T48</f>
        <v>275.27999999999997</v>
      </c>
      <c r="G39" s="23"/>
      <c r="H39" s="24">
        <f t="shared" si="0"/>
        <v>0</v>
      </c>
      <c r="I39" s="25">
        <f t="shared" si="1"/>
        <v>0</v>
      </c>
    </row>
    <row r="40" spans="1:9" x14ac:dyDescent="0.2">
      <c r="A40" s="30" t="str">
        <f>[1]ORÇAMENTO!O49</f>
        <v>3.1.4.</v>
      </c>
      <c r="B40" s="29" t="str">
        <f>[1]ORÇAMENTO!P49</f>
        <v>SINAPI</v>
      </c>
      <c r="C40" s="29" t="str">
        <f>[1]ORÇAMENTO!Q49</f>
        <v>98504</v>
      </c>
      <c r="D40" s="40" t="str">
        <f>[1]ORÇAMENTO!R49</f>
        <v>PLANTIO DE GRAMA BATATAIS EM PLACAS. AF_07/2024</v>
      </c>
      <c r="E40" s="39" t="str">
        <f>[1]ORÇAMENTO!S49</f>
        <v>M2</v>
      </c>
      <c r="F40" s="23">
        <f>[1]ORÇAMENTO!T49</f>
        <v>436.13</v>
      </c>
      <c r="G40" s="23"/>
      <c r="H40" s="24">
        <f t="shared" si="0"/>
        <v>0</v>
      </c>
      <c r="I40" s="25">
        <f t="shared" si="1"/>
        <v>0</v>
      </c>
    </row>
    <row r="41" spans="1:9" x14ac:dyDescent="0.2">
      <c r="A41" s="52" t="str">
        <f>[1]ORÇAMENTO!O50</f>
        <v>4.</v>
      </c>
      <c r="B41" s="49"/>
      <c r="C41" s="36"/>
      <c r="D41" s="50" t="str">
        <f>[1]ORÇAMENTO!R50</f>
        <v>ARQUIBANCADA</v>
      </c>
      <c r="E41" s="37"/>
      <c r="F41" s="37"/>
      <c r="G41" s="45"/>
      <c r="H41" s="44"/>
      <c r="I41" s="43"/>
    </row>
    <row r="42" spans="1:9" x14ac:dyDescent="0.2">
      <c r="A42" s="52" t="str">
        <f>[1]ORÇAMENTO!O51</f>
        <v>4.1.</v>
      </c>
      <c r="B42" s="49"/>
      <c r="C42" s="36"/>
      <c r="D42" s="50" t="str">
        <f>[1]ORÇAMENTO!R51</f>
        <v>ARQUIBANCADA</v>
      </c>
      <c r="E42" s="37"/>
      <c r="F42" s="37"/>
      <c r="G42" s="45"/>
      <c r="H42" s="46" t="s">
        <v>8</v>
      </c>
      <c r="I42" s="47">
        <f>SUM(I43:I59)</f>
        <v>0</v>
      </c>
    </row>
    <row r="43" spans="1:9" ht="38.25" x14ac:dyDescent="0.2">
      <c r="A43" s="30" t="str">
        <f>[1]ORÇAMENTO!O52</f>
        <v>4.1.1.</v>
      </c>
      <c r="B43" s="29" t="str">
        <f>[1]ORÇAMENTO!P52</f>
        <v>SINAPI</v>
      </c>
      <c r="C43" s="29" t="str">
        <f>[1]ORÇAMENTO!Q52</f>
        <v>96523</v>
      </c>
      <c r="D43" s="40" t="str">
        <f>[1]ORÇAMENTO!R52</f>
        <v>ESCAVAÇÃO MANUAL PARA BLOCO DE COROAMENTO OU SAPATA (INCLUINDO ESCAVAÇÃO PARA COLOCAÇÃO DE FÔRMAS). AF_01/2024</v>
      </c>
      <c r="E43" s="39" t="str">
        <f>[1]ORÇAMENTO!S52</f>
        <v>M3</v>
      </c>
      <c r="F43" s="23">
        <f>[1]ORÇAMENTO!T52</f>
        <v>3.3</v>
      </c>
      <c r="G43" s="23"/>
      <c r="H43" s="24">
        <f t="shared" si="0"/>
        <v>0</v>
      </c>
      <c r="I43" s="25">
        <f t="shared" si="1"/>
        <v>0</v>
      </c>
    </row>
    <row r="44" spans="1:9" ht="38.25" x14ac:dyDescent="0.2">
      <c r="A44" s="30" t="str">
        <f>[1]ORÇAMENTO!O53</f>
        <v>4.1.2.</v>
      </c>
      <c r="B44" s="29" t="str">
        <f>[1]ORÇAMENTO!P53</f>
        <v>SINAPI</v>
      </c>
      <c r="C44" s="29" t="str">
        <f>[1]ORÇAMENTO!Q53</f>
        <v>96527</v>
      </c>
      <c r="D44" s="40" t="str">
        <f>[1]ORÇAMENTO!R53</f>
        <v>ESCAVAÇÃO MANUAL PARA VIGA BALDRAME OU SAPATA CORRIDA (INCLUINDO ESCAVAÇÃO PARA COLOCAÇÃO DE FÔRMAS). AF_01/2024</v>
      </c>
      <c r="E44" s="39" t="str">
        <f>[1]ORÇAMENTO!S53</f>
        <v>M3</v>
      </c>
      <c r="F44" s="23">
        <f>[1]ORÇAMENTO!T53</f>
        <v>3</v>
      </c>
      <c r="G44" s="23"/>
      <c r="H44" s="24">
        <f t="shared" si="0"/>
        <v>0</v>
      </c>
      <c r="I44" s="25">
        <f t="shared" si="1"/>
        <v>0</v>
      </c>
    </row>
    <row r="45" spans="1:9" ht="38.25" x14ac:dyDescent="0.2">
      <c r="A45" s="30" t="str">
        <f>[1]ORÇAMENTO!O54</f>
        <v>4.1.3.</v>
      </c>
      <c r="B45" s="29" t="str">
        <f>[1]ORÇAMENTO!P54</f>
        <v>SINAPI</v>
      </c>
      <c r="C45" s="29" t="str">
        <f>[1]ORÇAMENTO!Q54</f>
        <v>101174</v>
      </c>
      <c r="D45" s="40" t="str">
        <f>[1]ORÇAMENTO!R54</f>
        <v>ESTACA BROCA DE CONCRETO, DIÂMETRO DE 25CM, ESCAVAÇÃO MANUAL COM TRADO CONCHA, COM ARMADURA DE ARRANQUE. AF_05/2020</v>
      </c>
      <c r="E45" s="39" t="str">
        <f>[1]ORÇAMENTO!S54</f>
        <v>M</v>
      </c>
      <c r="F45" s="23">
        <f>[1]ORÇAMENTO!T54</f>
        <v>69</v>
      </c>
      <c r="G45" s="23"/>
      <c r="H45" s="24">
        <f t="shared" si="0"/>
        <v>0</v>
      </c>
      <c r="I45" s="25">
        <f t="shared" si="1"/>
        <v>0</v>
      </c>
    </row>
    <row r="46" spans="1:9" ht="25.5" x14ac:dyDescent="0.2">
      <c r="A46" s="30" t="str">
        <f>[1]ORÇAMENTO!O55</f>
        <v>4.1.4.</v>
      </c>
      <c r="B46" s="29" t="str">
        <f>[1]ORÇAMENTO!P55</f>
        <v>SINAPI</v>
      </c>
      <c r="C46" s="29" t="str">
        <f>[1]ORÇAMENTO!Q55</f>
        <v>96545</v>
      </c>
      <c r="D46" s="40" t="str">
        <f>[1]ORÇAMENTO!R55</f>
        <v>ARMAÇÃO DE BLOCO UTILIZANDO AÇO CA-50 DE 8 MM - MONTAGEM. AF_01/2024</v>
      </c>
      <c r="E46" s="39" t="str">
        <f>[1]ORÇAMENTO!S55</f>
        <v>KG</v>
      </c>
      <c r="F46" s="23">
        <f>[1]ORÇAMENTO!T55</f>
        <v>300.43</v>
      </c>
      <c r="G46" s="23"/>
      <c r="H46" s="24">
        <f t="shared" si="0"/>
        <v>0</v>
      </c>
      <c r="I46" s="25">
        <f t="shared" si="1"/>
        <v>0</v>
      </c>
    </row>
    <row r="47" spans="1:9" ht="38.25" x14ac:dyDescent="0.2">
      <c r="A47" s="30" t="str">
        <f>[1]ORÇAMENTO!O56</f>
        <v>4.1.5.</v>
      </c>
      <c r="B47" s="29" t="str">
        <f>[1]ORÇAMENTO!P56</f>
        <v>SINAPI</v>
      </c>
      <c r="C47" s="29" t="str">
        <f>[1]ORÇAMENTO!Q56</f>
        <v>104919</v>
      </c>
      <c r="D47" s="40" t="str">
        <f>[1]ORÇAMENTO!R56</f>
        <v>ARMAÇÃO DE SAPATA ISOLADA, VIGA BALDRAME E SAPATA CORRIDA UTILIZANDO AÇO CA-50 DE 10 MM - MONTAGEM. AF_01/2024</v>
      </c>
      <c r="E47" s="39" t="str">
        <f>[1]ORÇAMENTO!S56</f>
        <v>KG</v>
      </c>
      <c r="F47" s="23">
        <f>[1]ORÇAMENTO!T56</f>
        <v>270.36</v>
      </c>
      <c r="G47" s="23"/>
      <c r="H47" s="24">
        <f t="shared" si="0"/>
        <v>0</v>
      </c>
      <c r="I47" s="25">
        <f t="shared" si="1"/>
        <v>0</v>
      </c>
    </row>
    <row r="48" spans="1:9" ht="38.25" x14ac:dyDescent="0.2">
      <c r="A48" s="30" t="str">
        <f>[1]ORÇAMENTO!O57</f>
        <v>4.1.6.</v>
      </c>
      <c r="B48" s="29" t="str">
        <f>[1]ORÇAMENTO!P57</f>
        <v>SINAPI</v>
      </c>
      <c r="C48" s="29" t="str">
        <f>[1]ORÇAMENTO!Q57</f>
        <v>92762</v>
      </c>
      <c r="D48" s="40" t="str">
        <f>[1]ORÇAMENTO!R57</f>
        <v>ARMAÇÃO DE PILAR OU VIGA DE ESTRUTURA CONVENCIONAL DE CONCRETO ARMADO UTILIZANDO AÇO CA-50 DE 10,0 MM - MONTAGEM. AF_06/2022</v>
      </c>
      <c r="E48" s="39" t="str">
        <f>[1]ORÇAMENTO!S57</f>
        <v>KG</v>
      </c>
      <c r="F48" s="23">
        <f>[1]ORÇAMENTO!T57</f>
        <v>382.5</v>
      </c>
      <c r="G48" s="23"/>
      <c r="H48" s="24">
        <f t="shared" si="0"/>
        <v>0</v>
      </c>
      <c r="I48" s="25">
        <f t="shared" si="1"/>
        <v>0</v>
      </c>
    </row>
    <row r="49" spans="1:9" ht="38.25" x14ac:dyDescent="0.2">
      <c r="A49" s="30" t="str">
        <f>[1]ORÇAMENTO!O58</f>
        <v>4.1.7.</v>
      </c>
      <c r="B49" s="29" t="str">
        <f>[1]ORÇAMENTO!P58</f>
        <v>SINAPI</v>
      </c>
      <c r="C49" s="29" t="str">
        <f>[1]ORÇAMENTO!Q58</f>
        <v>96535</v>
      </c>
      <c r="D49" s="40" t="str">
        <f>[1]ORÇAMENTO!R58</f>
        <v>FABRICAÇÃO, MONTAGEM E DESMONTAGEM DE FÔRMA PARA SAPATA, EM MADEIRA SERRADA, E=25 MM, 4 UTILIZAÇÕES. AF_01/2024</v>
      </c>
      <c r="E49" s="39" t="str">
        <f>[1]ORÇAMENTO!S58</f>
        <v>M2</v>
      </c>
      <c r="F49" s="23">
        <f>[1]ORÇAMENTO!T58</f>
        <v>18.48</v>
      </c>
      <c r="G49" s="23"/>
      <c r="H49" s="24">
        <f t="shared" si="0"/>
        <v>0</v>
      </c>
      <c r="I49" s="25">
        <f t="shared" si="1"/>
        <v>0</v>
      </c>
    </row>
    <row r="50" spans="1:9" ht="38.25" x14ac:dyDescent="0.2">
      <c r="A50" s="30" t="str">
        <f>[1]ORÇAMENTO!O59</f>
        <v>4.1.8.</v>
      </c>
      <c r="B50" s="29" t="str">
        <f>[1]ORÇAMENTO!P59</f>
        <v>SINAPI</v>
      </c>
      <c r="C50" s="29" t="str">
        <f>[1]ORÇAMENTO!Q59</f>
        <v>96542</v>
      </c>
      <c r="D50" s="40" t="str">
        <f>[1]ORÇAMENTO!R59</f>
        <v>FABRICAÇÃO, MONTAGEM E DESMONTAGEM DE FÔRMA PARA VIGA BALDRAME, EM CHAPA DE MADEIRA COMPENSADA RESINADA, E=17 MM, 4 UTILIZAÇÕES. AF_01/2024</v>
      </c>
      <c r="E50" s="39" t="str">
        <f>[1]ORÇAMENTO!S59</f>
        <v>M2</v>
      </c>
      <c r="F50" s="23">
        <f>[1]ORÇAMENTO!T59</f>
        <v>16.82</v>
      </c>
      <c r="G50" s="23"/>
      <c r="H50" s="24">
        <f t="shared" si="0"/>
        <v>0</v>
      </c>
      <c r="I50" s="25">
        <f t="shared" si="1"/>
        <v>0</v>
      </c>
    </row>
    <row r="51" spans="1:9" ht="25.5" x14ac:dyDescent="0.2">
      <c r="A51" s="30" t="str">
        <f>[1]ORÇAMENTO!O60</f>
        <v>4.1.9.</v>
      </c>
      <c r="B51" s="29" t="str">
        <f>[1]ORÇAMENTO!P60</f>
        <v>SINAPI</v>
      </c>
      <c r="C51" s="29" t="str">
        <f>[1]ORÇAMENTO!Q60</f>
        <v>92269</v>
      </c>
      <c r="D51" s="40" t="str">
        <f>[1]ORÇAMENTO!R60</f>
        <v>FABRICAÇÃO DE FÔRMA PARA PILARES E ESTRUTURAS SIMILARES, EM MADEIRA SERRADA, E=25 MM. AF_09/2020</v>
      </c>
      <c r="E51" s="39" t="str">
        <f>[1]ORÇAMENTO!S60</f>
        <v>M2</v>
      </c>
      <c r="F51" s="23">
        <f>[1]ORÇAMENTO!T60</f>
        <v>23.8</v>
      </c>
      <c r="G51" s="23"/>
      <c r="H51" s="24">
        <f t="shared" si="0"/>
        <v>0</v>
      </c>
      <c r="I51" s="25">
        <f t="shared" si="1"/>
        <v>0</v>
      </c>
    </row>
    <row r="52" spans="1:9" ht="25.5" x14ac:dyDescent="0.2">
      <c r="A52" s="53" t="str">
        <f>[1]ORÇAMENTO!O61</f>
        <v>4.1.10.</v>
      </c>
      <c r="B52" s="54" t="str">
        <f>[1]ORÇAMENTO!P61</f>
        <v>SINAPI</v>
      </c>
      <c r="C52" s="54" t="str">
        <f>[1]ORÇAMENTO!Q61</f>
        <v>97101</v>
      </c>
      <c r="D52" s="55" t="str">
        <f>[1]ORÇAMENTO!R61</f>
        <v>EXECUÇÃO DE RADIER, ESPESSURA DE 10 CM, FCK = 30 MPA, COM USO DE FORMAS EM MADEIRA SERRADA. AF_09/2021</v>
      </c>
      <c r="E52" s="56" t="str">
        <f>[1]ORÇAMENTO!S61</f>
        <v>M2</v>
      </c>
      <c r="F52" s="57">
        <f>[1]ORÇAMENTO!T61</f>
        <v>136.97999999999999</v>
      </c>
      <c r="G52" s="57"/>
      <c r="H52" s="58">
        <f t="shared" si="0"/>
        <v>0</v>
      </c>
      <c r="I52" s="59">
        <f t="shared" si="1"/>
        <v>0</v>
      </c>
    </row>
    <row r="53" spans="1:9" ht="38.25" x14ac:dyDescent="0.2">
      <c r="A53" s="30" t="str">
        <f>[1]ORÇAMENTO!O62</f>
        <v>4.1.11.</v>
      </c>
      <c r="B53" s="29" t="str">
        <f>[1]ORÇAMENTO!P62</f>
        <v>SINAPI</v>
      </c>
      <c r="C53" s="29" t="str">
        <f>[1]ORÇAMENTO!Q62</f>
        <v>94965</v>
      </c>
      <c r="D53" s="40" t="str">
        <f>[1]ORÇAMENTO!R62</f>
        <v>CONCRETO FCK = 25MPA, TRAÇO 1:2,3:2,7 (EM MASSA SECA DE CIMENTO/ AREIA MÉDIA/ BRITA 1) - PREPARO MECÂNICO COM BETONEIRA 400 L. AF_05/2021</v>
      </c>
      <c r="E53" s="39" t="str">
        <f>[1]ORÇAMENTO!S62</f>
        <v>M3</v>
      </c>
      <c r="F53" s="23">
        <f>[1]ORÇAMENTO!T62</f>
        <v>10.55</v>
      </c>
      <c r="G53" s="23"/>
      <c r="H53" s="24">
        <f t="shared" si="0"/>
        <v>0</v>
      </c>
      <c r="I53" s="25">
        <f t="shared" si="1"/>
        <v>0</v>
      </c>
    </row>
    <row r="54" spans="1:9" ht="25.5" x14ac:dyDescent="0.2">
      <c r="A54" s="30" t="str">
        <f>[1]ORÇAMENTO!O63</f>
        <v>4.1.12.</v>
      </c>
      <c r="B54" s="29" t="str">
        <f>[1]ORÇAMENTO!P63</f>
        <v>SINAPI</v>
      </c>
      <c r="C54" s="29" t="str">
        <f>[1]ORÇAMENTO!Q63</f>
        <v>103670</v>
      </c>
      <c r="D54" s="40" t="str">
        <f>[1]ORÇAMENTO!R63</f>
        <v>LANÇAMENTO COM USO DE BALDES, ADENSAMENTO E ACABAMENTO DE CONCRETO EM ESTRUTURAS. AF_02/2022</v>
      </c>
      <c r="E54" s="39" t="str">
        <f>[1]ORÇAMENTO!S63</f>
        <v>M3</v>
      </c>
      <c r="F54" s="23">
        <f>[1]ORÇAMENTO!T63</f>
        <v>10.55</v>
      </c>
      <c r="G54" s="23"/>
      <c r="H54" s="24">
        <f t="shared" si="0"/>
        <v>0</v>
      </c>
      <c r="I54" s="25">
        <f t="shared" si="1"/>
        <v>0</v>
      </c>
    </row>
    <row r="55" spans="1:9" ht="38.25" x14ac:dyDescent="0.2">
      <c r="A55" s="53" t="str">
        <f>[1]ORÇAMENTO!O64</f>
        <v>4.1.13.</v>
      </c>
      <c r="B55" s="54" t="str">
        <f>[1]ORÇAMENTO!P64</f>
        <v>SINAPI</v>
      </c>
      <c r="C55" s="54" t="str">
        <f>[1]ORÇAMENTO!Q64</f>
        <v>89478</v>
      </c>
      <c r="D55" s="55" t="str">
        <f>[1]ORÇAMENTO!R64</f>
        <v>ALVENARIA DE BLOCOS DE CONCRETO ESTRUTURAL 14X19X29 CM (ESPESSURA 14 CM), FBK = 4,5 MPA, UTILIZANDO COLHER DE PEDREIRO. AF_10/2022</v>
      </c>
      <c r="E55" s="56" t="str">
        <f>[1]ORÇAMENTO!S64</f>
        <v>M2</v>
      </c>
      <c r="F55" s="57">
        <f>[1]ORÇAMENTO!T64</f>
        <v>312.60000000000002</v>
      </c>
      <c r="G55" s="57"/>
      <c r="H55" s="58">
        <f t="shared" si="0"/>
        <v>0</v>
      </c>
      <c r="I55" s="59">
        <f t="shared" si="1"/>
        <v>0</v>
      </c>
    </row>
    <row r="56" spans="1:9" ht="25.5" x14ac:dyDescent="0.2">
      <c r="A56" s="30" t="str">
        <f>[1]ORÇAMENTO!O65</f>
        <v>4.1.14.</v>
      </c>
      <c r="B56" s="29" t="str">
        <f>[1]ORÇAMENTO!P65</f>
        <v>SINAPI</v>
      </c>
      <c r="C56" s="29" t="str">
        <f>[1]ORÇAMENTO!Q65</f>
        <v>93382</v>
      </c>
      <c r="D56" s="40" t="str">
        <f>[1]ORÇAMENTO!R65</f>
        <v>REATERRO MANUAL DE VALAS, COM COMPACTADOR DE SOLOS DE PERCUSSÃO. AF_08/2023</v>
      </c>
      <c r="E56" s="39" t="str">
        <f>[1]ORÇAMENTO!S65</f>
        <v>M3</v>
      </c>
      <c r="F56" s="23">
        <f>[1]ORÇAMENTO!T65</f>
        <v>68.900000000000006</v>
      </c>
      <c r="G56" s="23"/>
      <c r="H56" s="24">
        <f t="shared" si="0"/>
        <v>0</v>
      </c>
      <c r="I56" s="25">
        <f t="shared" si="1"/>
        <v>0</v>
      </c>
    </row>
    <row r="57" spans="1:9" ht="38.25" x14ac:dyDescent="0.2">
      <c r="A57" s="30" t="str">
        <f>[1]ORÇAMENTO!O66</f>
        <v>4.1.15.</v>
      </c>
      <c r="B57" s="29" t="str">
        <f>[1]ORÇAMENTO!P66</f>
        <v>SINAPI</v>
      </c>
      <c r="C57" s="29" t="str">
        <f>[1]ORÇAMENTO!Q66</f>
        <v>97083</v>
      </c>
      <c r="D57" s="40" t="str">
        <f>[1]ORÇAMENTO!R66</f>
        <v>COMPACTAÇÃO MECÂNICA DE SOLO PARA EXECUÇÃO DE RADIER, PISO DE CONCRETO OU LAJE SOBRE SOLO, COM COMPACTADOR DE SOLOS A PERCUSSÃO. AF_09/2021</v>
      </c>
      <c r="E57" s="39" t="str">
        <f>[1]ORÇAMENTO!S66</f>
        <v>M2</v>
      </c>
      <c r="F57" s="23">
        <f>[1]ORÇAMENTO!T66</f>
        <v>136.97999999999999</v>
      </c>
      <c r="G57" s="23"/>
      <c r="H57" s="24">
        <f t="shared" si="0"/>
        <v>0</v>
      </c>
      <c r="I57" s="25">
        <f t="shared" si="1"/>
        <v>0</v>
      </c>
    </row>
    <row r="58" spans="1:9" ht="51" x14ac:dyDescent="0.2">
      <c r="A58" s="30" t="str">
        <f>[1]ORÇAMENTO!O67</f>
        <v>4.1.16.</v>
      </c>
      <c r="B58" s="29" t="str">
        <f>[1]ORÇAMENTO!P67</f>
        <v>SINAPI</v>
      </c>
      <c r="C58" s="29" t="str">
        <f>[1]ORÇAMENTO!Q67</f>
        <v>87894</v>
      </c>
      <c r="D58" s="40" t="str">
        <f>[1]ORÇAMENTO!R67</f>
        <v>CHAPISCO APLICADO EM ALVENARIA (SEM PRESENÇA DE VÃOS) E ESTRUTURAS DE CONCRETO DE FACHADA, COM COLHER DE PEDREIRO. ARGAMASSA TRAÇO 1:3 COM PREPARO EM BETONEIRA 400L. AF_10/2022</v>
      </c>
      <c r="E58" s="39" t="str">
        <f>[1]ORÇAMENTO!S67</f>
        <v>M2</v>
      </c>
      <c r="F58" s="23">
        <f>[1]ORÇAMENTO!T67</f>
        <v>312.60000000000002</v>
      </c>
      <c r="G58" s="23"/>
      <c r="H58" s="24">
        <f t="shared" si="0"/>
        <v>0</v>
      </c>
      <c r="I58" s="25">
        <f t="shared" si="1"/>
        <v>0</v>
      </c>
    </row>
    <row r="59" spans="1:9" ht="51" x14ac:dyDescent="0.2">
      <c r="A59" s="30" t="str">
        <f>[1]ORÇAMENTO!O68</f>
        <v>4.1.17.</v>
      </c>
      <c r="B59" s="29" t="str">
        <f>[1]ORÇAMENTO!P68</f>
        <v>SINAPI</v>
      </c>
      <c r="C59" s="29" t="str">
        <f>[1]ORÇAMENTO!Q68</f>
        <v>87289</v>
      </c>
      <c r="D59" s="40" t="str">
        <f>[1]ORÇAMENTO!R68</f>
        <v>ARGAMASSA TRAÇO 1:1,5:7,5 (EM VOLUME DE CIMENTO, CAL E AREIA MÉDIA ÚMIDA) PARA EMBOÇO/MASSA ÚNICA/ASSENTAMENTO DE ALVENARIA DE VEDAÇÃO, PREPARO MECÂNICO COM BETONEIRA 400 L. AF_08/2019</v>
      </c>
      <c r="E59" s="39" t="str">
        <f>[1]ORÇAMENTO!S68</f>
        <v>M3</v>
      </c>
      <c r="F59" s="23">
        <f>[1]ORÇAMENTO!T68</f>
        <v>6.25</v>
      </c>
      <c r="G59" s="23"/>
      <c r="H59" s="24">
        <f t="shared" si="0"/>
        <v>0</v>
      </c>
      <c r="I59" s="25">
        <f t="shared" si="1"/>
        <v>0</v>
      </c>
    </row>
    <row r="60" spans="1:9" x14ac:dyDescent="0.2">
      <c r="A60" s="52" t="str">
        <f>[1]ORÇAMENTO!O69</f>
        <v>5.</v>
      </c>
      <c r="B60" s="49"/>
      <c r="C60" s="36"/>
      <c r="D60" s="50" t="str">
        <f>[1]ORÇAMENTO!R69</f>
        <v>PASSEIO, GUIAS, SARJETA E MURETA</v>
      </c>
      <c r="E60" s="37"/>
      <c r="F60" s="37"/>
      <c r="G60" s="45"/>
      <c r="H60" s="44"/>
      <c r="I60" s="43"/>
    </row>
    <row r="61" spans="1:9" x14ac:dyDescent="0.2">
      <c r="A61" s="52" t="str">
        <f>[1]ORÇAMENTO!O70</f>
        <v>5.1.</v>
      </c>
      <c r="B61" s="49"/>
      <c r="C61" s="36"/>
      <c r="D61" s="50" t="str">
        <f>[1]ORÇAMENTO!R70</f>
        <v>PASSEIO, GUIAS, SARJETA E MURETA</v>
      </c>
      <c r="E61" s="37"/>
      <c r="F61" s="37"/>
      <c r="G61" s="45"/>
      <c r="H61" s="46" t="s">
        <v>8</v>
      </c>
      <c r="I61" s="47">
        <f>SUM(I62:I67)</f>
        <v>0</v>
      </c>
    </row>
    <row r="62" spans="1:9" x14ac:dyDescent="0.2">
      <c r="A62" s="53" t="str">
        <f>[1]ORÇAMENTO!O71</f>
        <v>5.1.1.</v>
      </c>
      <c r="B62" s="54" t="str">
        <f>[1]ORÇAMENTO!P71</f>
        <v>SIURB-E</v>
      </c>
      <c r="C62" s="54" t="str">
        <f>[1]ORÇAMENTO!Q71</f>
        <v>17001076</v>
      </c>
      <c r="D62" s="55" t="str">
        <f>[1]ORÇAMENTO!R71</f>
        <v>FV.08 - MURETA DE BLOCOS DE CONCRETO</v>
      </c>
      <c r="E62" s="56" t="str">
        <f>[1]ORÇAMENTO!S71</f>
        <v>M</v>
      </c>
      <c r="F62" s="57">
        <f>[1]ORÇAMENTO!T71</f>
        <v>63.91</v>
      </c>
      <c r="G62" s="57"/>
      <c r="H62" s="58">
        <f t="shared" si="0"/>
        <v>0</v>
      </c>
      <c r="I62" s="59">
        <f t="shared" si="1"/>
        <v>0</v>
      </c>
    </row>
    <row r="63" spans="1:9" ht="38.25" x14ac:dyDescent="0.2">
      <c r="A63" s="30" t="str">
        <f>[1]ORÇAMENTO!O72</f>
        <v>5.1.2.</v>
      </c>
      <c r="B63" s="29" t="str">
        <f>[1]ORÇAMENTO!P72</f>
        <v>SINAPI</v>
      </c>
      <c r="C63" s="29" t="str">
        <f>[1]ORÇAMENTO!Q72</f>
        <v>97083</v>
      </c>
      <c r="D63" s="40" t="str">
        <f>[1]ORÇAMENTO!R72</f>
        <v>COMPACTAÇÃO MECÂNICA DE SOLO PARA EXECUÇÃO DE RADIER, PISO DE CONCRETO OU LAJE SOBRE SOLO, COM COMPACTADOR DE SOLOS A PERCUSSÃO. AF_09/2021</v>
      </c>
      <c r="E63" s="39" t="str">
        <f>[1]ORÇAMENTO!S72</f>
        <v>M2</v>
      </c>
      <c r="F63" s="23">
        <f>[1]ORÇAMENTO!T72</f>
        <v>152.47</v>
      </c>
      <c r="G63" s="23"/>
      <c r="H63" s="24">
        <f t="shared" si="0"/>
        <v>0</v>
      </c>
      <c r="I63" s="25">
        <f t="shared" si="1"/>
        <v>0</v>
      </c>
    </row>
    <row r="64" spans="1:9" ht="51" x14ac:dyDescent="0.2">
      <c r="A64" s="53" t="str">
        <f>[1]ORÇAMENTO!O73</f>
        <v>5.1.3.</v>
      </c>
      <c r="B64" s="54" t="str">
        <f>[1]ORÇAMENTO!P73</f>
        <v>SINAPI</v>
      </c>
      <c r="C64" s="54" t="str">
        <f>[1]ORÇAMENTO!Q73</f>
        <v>94994</v>
      </c>
      <c r="D64" s="55" t="str">
        <f>[1]ORÇAMENTO!R73</f>
        <v>EXECUÇÃO DE PASSEIO (CALÇADA) OU PISO DE CONCRETO COM CONCRETO MOLDADO IN LOCO, FEITO EM OBRA, ACABAMENTO CONVENCIONAL, ESPESSURA 8 CM, ARMADO. AF_08/2022</v>
      </c>
      <c r="E64" s="56" t="str">
        <f>[1]ORÇAMENTO!S73</f>
        <v>M2</v>
      </c>
      <c r="F64" s="57">
        <f>[1]ORÇAMENTO!T73</f>
        <v>313.72000000000003</v>
      </c>
      <c r="G64" s="57"/>
      <c r="H64" s="58">
        <f t="shared" si="0"/>
        <v>0</v>
      </c>
      <c r="I64" s="59">
        <f t="shared" si="1"/>
        <v>0</v>
      </c>
    </row>
    <row r="65" spans="1:9" ht="25.5" x14ac:dyDescent="0.2">
      <c r="A65" s="30" t="str">
        <f>[1]ORÇAMENTO!O74</f>
        <v>5.1.4.</v>
      </c>
      <c r="B65" s="29" t="str">
        <f>[1]ORÇAMENTO!P74</f>
        <v>SINAPI-I</v>
      </c>
      <c r="C65" s="29" t="str">
        <f>[1]ORÇAMENTO!Q74</f>
        <v>4062</v>
      </c>
      <c r="D65" s="40" t="str">
        <f>[1]ORÇAMENTO!R74</f>
        <v>MEIO-FIO OU GUIA DE CONCRETO, PRE-MOLDADO, COMP 1 M, *30 X 15* CM (H X L)</v>
      </c>
      <c r="E65" s="39" t="str">
        <f>[1]ORÇAMENTO!S74</f>
        <v>UN</v>
      </c>
      <c r="F65" s="23">
        <f>[1]ORÇAMENTO!T74</f>
        <v>108</v>
      </c>
      <c r="G65" s="23"/>
      <c r="H65" s="24">
        <f t="shared" si="0"/>
        <v>0</v>
      </c>
      <c r="I65" s="25">
        <f t="shared" si="1"/>
        <v>0</v>
      </c>
    </row>
    <row r="66" spans="1:9" ht="51" x14ac:dyDescent="0.2">
      <c r="A66" s="30" t="str">
        <f>[1]ORÇAMENTO!O75</f>
        <v>5.1.5.</v>
      </c>
      <c r="B66" s="29" t="str">
        <f>[1]ORÇAMENTO!P75</f>
        <v>SINAPI</v>
      </c>
      <c r="C66" s="29" t="str">
        <f>[1]ORÇAMENTO!Q75</f>
        <v>94273</v>
      </c>
      <c r="D66" s="40" t="str">
        <f>[1]ORÇAMENTO!R75</f>
        <v>ASSENTAMENTO DE GUIA (MEIO-FIO) EM TRECHO RETO, CONFECCIONADA EM CONCRETO PRÉ-FABRICADO, DIMENSÕES 100X15X13X30 CM (COMPRIMENTO X BASE INFERIOR X BASE SUPERIOR X ALTURA). AF_01/2024</v>
      </c>
      <c r="E66" s="39" t="str">
        <f>[1]ORÇAMENTO!S75</f>
        <v>M</v>
      </c>
      <c r="F66" s="23">
        <f>[1]ORÇAMENTO!T75</f>
        <v>107.5</v>
      </c>
      <c r="G66" s="23"/>
      <c r="H66" s="24">
        <f t="shared" si="0"/>
        <v>0</v>
      </c>
      <c r="I66" s="25">
        <f t="shared" si="1"/>
        <v>0</v>
      </c>
    </row>
    <row r="67" spans="1:9" ht="38.25" x14ac:dyDescent="0.2">
      <c r="A67" s="30" t="str">
        <f>[1]ORÇAMENTO!O76</f>
        <v>5.1.6.</v>
      </c>
      <c r="B67" s="29" t="str">
        <f>[1]ORÇAMENTO!P76</f>
        <v>SINAPI</v>
      </c>
      <c r="C67" s="29" t="str">
        <f>[1]ORÇAMENTO!Q76</f>
        <v>94281</v>
      </c>
      <c r="D67" s="40" t="str">
        <f>[1]ORÇAMENTO!R76</f>
        <v>EXECUÇÃO DE SARJETA DE CONCRETO USINADO, MOLDADA IN LOCO EM TRECHO RETO, 30 CM BASE X 15 CM ALTURA. AF_01/2024</v>
      </c>
      <c r="E67" s="39" t="str">
        <f>[1]ORÇAMENTO!S76</f>
        <v>M</v>
      </c>
      <c r="F67" s="23">
        <f>[1]ORÇAMENTO!T76</f>
        <v>107.5</v>
      </c>
      <c r="G67" s="23"/>
      <c r="H67" s="24">
        <f t="shared" si="0"/>
        <v>0</v>
      </c>
      <c r="I67" s="25">
        <f t="shared" si="1"/>
        <v>0</v>
      </c>
    </row>
    <row r="68" spans="1:9" x14ac:dyDescent="0.2">
      <c r="A68" s="52" t="str">
        <f>[1]ORÇAMENTO!O77</f>
        <v>6.</v>
      </c>
      <c r="B68" s="49"/>
      <c r="C68" s="36"/>
      <c r="D68" s="50" t="str">
        <f>[1]ORÇAMENTO!R77</f>
        <v>BEBEDOURO</v>
      </c>
      <c r="E68" s="37"/>
      <c r="F68" s="37"/>
      <c r="G68" s="45"/>
      <c r="H68" s="44"/>
      <c r="I68" s="43"/>
    </row>
    <row r="69" spans="1:9" x14ac:dyDescent="0.2">
      <c r="A69" s="52" t="str">
        <f>[1]ORÇAMENTO!O78</f>
        <v>6.1.</v>
      </c>
      <c r="B69" s="49"/>
      <c r="C69" s="36"/>
      <c r="D69" s="50" t="str">
        <f>[1]ORÇAMENTO!R78</f>
        <v>BEBEDOURO</v>
      </c>
      <c r="E69" s="37"/>
      <c r="F69" s="37"/>
      <c r="G69" s="45"/>
      <c r="H69" s="46" t="s">
        <v>8</v>
      </c>
      <c r="I69" s="47">
        <f>SUM(I70:I86)</f>
        <v>0</v>
      </c>
    </row>
    <row r="70" spans="1:9" ht="51" x14ac:dyDescent="0.2">
      <c r="A70" s="30" t="str">
        <f>[1]ORÇAMENTO!O79</f>
        <v>6.1.1.</v>
      </c>
      <c r="B70" s="29" t="str">
        <f>[1]ORÇAMENTO!P79</f>
        <v>SINAPI</v>
      </c>
      <c r="C70" s="29" t="str">
        <f>[1]ORÇAMENTO!Q79</f>
        <v>97741</v>
      </c>
      <c r="D70" s="40" t="str">
        <f>[1]ORÇAMENTO!R79</f>
        <v>KIT CAVALETE PARA MEDIÇÃO DE ÁGUA - ENTRADA INDIVIDUALIZADA, EM PVC 25 MM (3/4"), PARA 1 MEDIDOR - FORNECIMENTO E INSTALAÇÃO (EXCLUSIVE HIDRÔMETRO). AF_03/2024</v>
      </c>
      <c r="E70" s="39" t="str">
        <f>[1]ORÇAMENTO!S79</f>
        <v>UN</v>
      </c>
      <c r="F70" s="23">
        <f>[1]ORÇAMENTO!T79</f>
        <v>1</v>
      </c>
      <c r="G70" s="23"/>
      <c r="H70" s="24">
        <f t="shared" ref="H70:H86" si="2">ROUND(G70*1.2423,2)</f>
        <v>0</v>
      </c>
      <c r="I70" s="25">
        <f t="shared" ref="I70:I86" si="3">ROUND(H70*F70,2)</f>
        <v>0</v>
      </c>
    </row>
    <row r="71" spans="1:9" ht="25.5" x14ac:dyDescent="0.2">
      <c r="A71" s="30" t="str">
        <f>[1]ORÇAMENTO!O80</f>
        <v>6.1.2.</v>
      </c>
      <c r="B71" s="29" t="str">
        <f>[1]ORÇAMENTO!P80</f>
        <v>SINAPI</v>
      </c>
      <c r="C71" s="29" t="str">
        <f>[1]ORÇAMENTO!Q80</f>
        <v>95727</v>
      </c>
      <c r="D71" s="40" t="str">
        <f>[1]ORÇAMENTO!R80</f>
        <v>ELETRODUTO RÍGIDO SOLDÁVEL, PVC, DN 25 MM (3/4"), APARENTE - FORNECIMENTO E INSTALAÇÃO. AF_10/2022</v>
      </c>
      <c r="E71" s="39" t="str">
        <f>[1]ORÇAMENTO!S80</f>
        <v>M</v>
      </c>
      <c r="F71" s="23">
        <f>[1]ORÇAMENTO!T80</f>
        <v>14</v>
      </c>
      <c r="G71" s="23"/>
      <c r="H71" s="24">
        <f t="shared" si="2"/>
        <v>0</v>
      </c>
      <c r="I71" s="25">
        <f t="shared" si="3"/>
        <v>0</v>
      </c>
    </row>
    <row r="72" spans="1:9" ht="38.25" x14ac:dyDescent="0.2">
      <c r="A72" s="30" t="str">
        <f>[1]ORÇAMENTO!O81</f>
        <v>6.1.3.</v>
      </c>
      <c r="B72" s="29" t="str">
        <f>[1]ORÇAMENTO!P81</f>
        <v>SINAPI</v>
      </c>
      <c r="C72" s="29" t="str">
        <f>[1]ORÇAMENTO!Q81</f>
        <v>97908</v>
      </c>
      <c r="D72" s="40" t="str">
        <f>[1]ORÇAMENTO!R81</f>
        <v>CAIXA ENTERRADA HIDRÁULICA RETANGULAR, EM ALVENARIA COM BLOCOS DE CONCRETO, DIMENSÕES INTERNAS: 1X1X0,6 M PARA REDE DE ESGOTO. AF_12/2020</v>
      </c>
      <c r="E72" s="39" t="str">
        <f>[1]ORÇAMENTO!S81</f>
        <v>UN</v>
      </c>
      <c r="F72" s="23">
        <f>[1]ORÇAMENTO!T81</f>
        <v>1</v>
      </c>
      <c r="G72" s="23"/>
      <c r="H72" s="24">
        <f t="shared" si="2"/>
        <v>0</v>
      </c>
      <c r="I72" s="25">
        <f t="shared" si="3"/>
        <v>0</v>
      </c>
    </row>
    <row r="73" spans="1:9" x14ac:dyDescent="0.2">
      <c r="A73" s="30" t="str">
        <f>[1]ORÇAMENTO!O82</f>
        <v>6.1.4.</v>
      </c>
      <c r="B73" s="29" t="str">
        <f>[1]ORÇAMENTO!P82</f>
        <v>SINAPI</v>
      </c>
      <c r="C73" s="29" t="str">
        <f>[1]ORÇAMENTO!Q82</f>
        <v>93358</v>
      </c>
      <c r="D73" s="40" t="str">
        <f>[1]ORÇAMENTO!R82</f>
        <v>ESCAVAÇÃO MANUAL DE VALA. AF_09/2024</v>
      </c>
      <c r="E73" s="39" t="str">
        <f>[1]ORÇAMENTO!S82</f>
        <v>M3</v>
      </c>
      <c r="F73" s="23">
        <f>[1]ORÇAMENTO!T82</f>
        <v>8.64</v>
      </c>
      <c r="G73" s="23"/>
      <c r="H73" s="24">
        <f t="shared" si="2"/>
        <v>0</v>
      </c>
      <c r="I73" s="25">
        <f t="shared" si="3"/>
        <v>0</v>
      </c>
    </row>
    <row r="74" spans="1:9" ht="25.5" x14ac:dyDescent="0.2">
      <c r="A74" s="30" t="str">
        <f>[1]ORÇAMENTO!O83</f>
        <v>6.1.5.</v>
      </c>
      <c r="B74" s="29" t="str">
        <f>[1]ORÇAMENTO!P83</f>
        <v>SINAPI</v>
      </c>
      <c r="C74" s="29" t="str">
        <f>[1]ORÇAMENTO!Q83</f>
        <v>93382</v>
      </c>
      <c r="D74" s="40" t="str">
        <f>[1]ORÇAMENTO!R83</f>
        <v>REATERRO MANUAL DE VALAS, COM COMPACTADOR DE SOLOS DE PERCUSSÃO. AF_08/2023</v>
      </c>
      <c r="E74" s="39" t="str">
        <f>[1]ORÇAMENTO!S83</f>
        <v>M3</v>
      </c>
      <c r="F74" s="23">
        <f>[1]ORÇAMENTO!T83</f>
        <v>6.48</v>
      </c>
      <c r="G74" s="23"/>
      <c r="H74" s="24">
        <f t="shared" si="2"/>
        <v>0</v>
      </c>
      <c r="I74" s="25">
        <f t="shared" si="3"/>
        <v>0</v>
      </c>
    </row>
    <row r="75" spans="1:9" ht="38.25" x14ac:dyDescent="0.2">
      <c r="A75" s="30" t="str">
        <f>[1]ORÇAMENTO!O84</f>
        <v>6.1.6.</v>
      </c>
      <c r="B75" s="29" t="str">
        <f>[1]ORÇAMENTO!P84</f>
        <v>SINAPI</v>
      </c>
      <c r="C75" s="29" t="str">
        <f>[1]ORÇAMENTO!Q84</f>
        <v>90696</v>
      </c>
      <c r="D75" s="40" t="str">
        <f>[1]ORÇAMENTO!R84</f>
        <v>TUBO DE PVC PARA REDE COLETORA DE ESGOTO DE PAREDE MACIÇA, DN 200 MM, JUNTA ELÁSTICA - FORNECIMENTO E ASSENTAMENTO. AF_01/2021</v>
      </c>
      <c r="E75" s="39" t="str">
        <f>[1]ORÇAMENTO!S84</f>
        <v>M</v>
      </c>
      <c r="F75" s="23">
        <f>[1]ORÇAMENTO!T84</f>
        <v>12</v>
      </c>
      <c r="G75" s="23"/>
      <c r="H75" s="24">
        <f t="shared" si="2"/>
        <v>0</v>
      </c>
      <c r="I75" s="25">
        <f t="shared" si="3"/>
        <v>0</v>
      </c>
    </row>
    <row r="76" spans="1:9" ht="25.5" x14ac:dyDescent="0.2">
      <c r="A76" s="30" t="str">
        <f>[1]ORÇAMENTO!O85</f>
        <v>6.1.7.</v>
      </c>
      <c r="B76" s="29" t="str">
        <f>[1]ORÇAMENTO!P85</f>
        <v>SINAPI</v>
      </c>
      <c r="C76" s="29" t="str">
        <f>[1]ORÇAMENTO!Q85</f>
        <v>96544</v>
      </c>
      <c r="D76" s="40" t="str">
        <f>[1]ORÇAMENTO!R85</f>
        <v>ARMAÇÃO DE BLOCO UTILIZANDO AÇO CA-50 DE 6,3 MM - MONTAGEM. AF_01/2024</v>
      </c>
      <c r="E76" s="39" t="str">
        <f>[1]ORÇAMENTO!S85</f>
        <v>KG</v>
      </c>
      <c r="F76" s="23">
        <f>[1]ORÇAMENTO!T85</f>
        <v>12.72</v>
      </c>
      <c r="G76" s="23"/>
      <c r="H76" s="24">
        <f t="shared" si="2"/>
        <v>0</v>
      </c>
      <c r="I76" s="25">
        <f t="shared" si="3"/>
        <v>0</v>
      </c>
    </row>
    <row r="77" spans="1:9" ht="25.5" x14ac:dyDescent="0.2">
      <c r="A77" s="30" t="str">
        <f>[1]ORÇAMENTO!O86</f>
        <v>6.1.8.</v>
      </c>
      <c r="B77" s="29" t="str">
        <f>[1]ORÇAMENTO!P86</f>
        <v>SINAPI</v>
      </c>
      <c r="C77" s="29" t="str">
        <f>[1]ORÇAMENTO!Q86</f>
        <v>96545</v>
      </c>
      <c r="D77" s="40" t="str">
        <f>[1]ORÇAMENTO!R86</f>
        <v>ARMAÇÃO DE BLOCO UTILIZANDO AÇO CA-50 DE 8 MM - MONTAGEM. AF_01/2024</v>
      </c>
      <c r="E77" s="39" t="str">
        <f>[1]ORÇAMENTO!S86</f>
        <v>KG</v>
      </c>
      <c r="F77" s="23">
        <f>[1]ORÇAMENTO!T86</f>
        <v>50.88</v>
      </c>
      <c r="G77" s="23"/>
      <c r="H77" s="24">
        <f t="shared" si="2"/>
        <v>0</v>
      </c>
      <c r="I77" s="25">
        <f t="shared" si="3"/>
        <v>0</v>
      </c>
    </row>
    <row r="78" spans="1:9" ht="25.5" x14ac:dyDescent="0.2">
      <c r="A78" s="30" t="str">
        <f>[1]ORÇAMENTO!O87</f>
        <v>6.1.9.</v>
      </c>
      <c r="B78" s="29" t="str">
        <f>[1]ORÇAMENTO!P87</f>
        <v>SINAPI</v>
      </c>
      <c r="C78" s="29" t="str">
        <f>[1]ORÇAMENTO!Q87</f>
        <v>103670</v>
      </c>
      <c r="D78" s="40" t="str">
        <f>[1]ORÇAMENTO!R87</f>
        <v>LANÇAMENTO COM USO DE BALDES, ADENSAMENTO E ACABAMENTO DE CONCRETO EM ESTRUTURAS. AF_02/2022</v>
      </c>
      <c r="E78" s="39" t="str">
        <f>[1]ORÇAMENTO!S87</f>
        <v>M3</v>
      </c>
      <c r="F78" s="23">
        <f>[1]ORÇAMENTO!T87</f>
        <v>0.64</v>
      </c>
      <c r="G78" s="23"/>
      <c r="H78" s="24">
        <f t="shared" si="2"/>
        <v>0</v>
      </c>
      <c r="I78" s="25">
        <f t="shared" si="3"/>
        <v>0</v>
      </c>
    </row>
    <row r="79" spans="1:9" ht="38.25" x14ac:dyDescent="0.2">
      <c r="A79" s="30" t="str">
        <f>[1]ORÇAMENTO!O88</f>
        <v>6.1.10.</v>
      </c>
      <c r="B79" s="29" t="str">
        <f>[1]ORÇAMENTO!P88</f>
        <v>SINAPI</v>
      </c>
      <c r="C79" s="29" t="str">
        <f>[1]ORÇAMENTO!Q88</f>
        <v>94971</v>
      </c>
      <c r="D79" s="40" t="str">
        <f>[1]ORÇAMENTO!R88</f>
        <v>CONCRETO FCK = 25MPA, TRAÇO 1:2,3:2,7 (EM MASSA SECA DE CIMENTO/ AREIA MÉDIA/ BRITA 1) - PREPARO MECÂNICO COM BETONEIRA 600 L. AF_05/2021</v>
      </c>
      <c r="E79" s="39" t="str">
        <f>[1]ORÇAMENTO!S88</f>
        <v>M3</v>
      </c>
      <c r="F79" s="23">
        <f>[1]ORÇAMENTO!T88</f>
        <v>0.64</v>
      </c>
      <c r="G79" s="23"/>
      <c r="H79" s="24">
        <f t="shared" si="2"/>
        <v>0</v>
      </c>
      <c r="I79" s="25">
        <f t="shared" si="3"/>
        <v>0</v>
      </c>
    </row>
    <row r="80" spans="1:9" ht="51" x14ac:dyDescent="0.2">
      <c r="A80" s="30" t="str">
        <f>[1]ORÇAMENTO!O89</f>
        <v>6.1.11.</v>
      </c>
      <c r="B80" s="29" t="str">
        <f>[1]ORÇAMENTO!P89</f>
        <v>SINAPI</v>
      </c>
      <c r="C80" s="29" t="str">
        <f>[1]ORÇAMENTO!Q89</f>
        <v>103318</v>
      </c>
      <c r="D80" s="40" t="str">
        <f>[1]ORÇAMENTO!R89</f>
        <v>ALVENARIA DE VEDAÇÃO DE BLOCOS VAZADOS DE CONCRETO DE 14X19X39 CM (ESPESSURA 14 CM) E ARGAMASSA DE ASSENTAMENTO COM PREPARO EM BETONEIRA. AF_12/2021</v>
      </c>
      <c r="E80" s="39" t="str">
        <f>[1]ORÇAMENTO!S89</f>
        <v>M2</v>
      </c>
      <c r="F80" s="23">
        <f>[1]ORÇAMENTO!T89</f>
        <v>3.24</v>
      </c>
      <c r="G80" s="23"/>
      <c r="H80" s="24">
        <f t="shared" si="2"/>
        <v>0</v>
      </c>
      <c r="I80" s="25">
        <f t="shared" si="3"/>
        <v>0</v>
      </c>
    </row>
    <row r="81" spans="1:9" ht="51" x14ac:dyDescent="0.2">
      <c r="A81" s="30" t="str">
        <f>[1]ORÇAMENTO!O90</f>
        <v>6.1.12.</v>
      </c>
      <c r="B81" s="29" t="str">
        <f>[1]ORÇAMENTO!P90</f>
        <v>SINAPI</v>
      </c>
      <c r="C81" s="29" t="str">
        <f>[1]ORÇAMENTO!Q90</f>
        <v>87904</v>
      </c>
      <c r="D81" s="40" t="str">
        <f>[1]ORÇAMENTO!R90</f>
        <v>CHAPISCO APLICADO EM ALVENARIA (COM PRESENÇA DE VÃOS) E ESTRUTURAS DE CONCRETO DE FACHADA, COM COLHER DE PEDREIRO. ARGAMASSA TRAÇO 1:3 COM PREPARO MANUAL. AF_10/2022</v>
      </c>
      <c r="E81" s="39" t="str">
        <f>[1]ORÇAMENTO!S90</f>
        <v>M2</v>
      </c>
      <c r="F81" s="23">
        <f>[1]ORÇAMENTO!T90</f>
        <v>6.48</v>
      </c>
      <c r="G81" s="23"/>
      <c r="H81" s="24">
        <f t="shared" si="2"/>
        <v>0</v>
      </c>
      <c r="I81" s="25">
        <f t="shared" si="3"/>
        <v>0</v>
      </c>
    </row>
    <row r="82" spans="1:9" ht="51" x14ac:dyDescent="0.2">
      <c r="A82" s="30" t="str">
        <f>[1]ORÇAMENTO!O91</f>
        <v>6.1.13.</v>
      </c>
      <c r="B82" s="29" t="str">
        <f>[1]ORÇAMENTO!P91</f>
        <v>SINAPI</v>
      </c>
      <c r="C82" s="29" t="str">
        <f>[1]ORÇAMENTO!Q91</f>
        <v>87792</v>
      </c>
      <c r="D82" s="40" t="str">
        <f>[1]ORÇAMENTO!R91</f>
        <v>EMBOÇO OU MASSA ÚNICA EM ARGAMASSA TRAÇO 1:2:8, PREPARO MECÂNICO COM BETONEIRA 400 L, APLICADA MANUALMENTE EM PANOS CEGOS DE FACHADA (SEM PRESENÇA DE VÃOS), ESPESSURA DE 25 MM. AF_08/2022</v>
      </c>
      <c r="E82" s="39" t="str">
        <f>[1]ORÇAMENTO!S91</f>
        <v>M2</v>
      </c>
      <c r="F82" s="23">
        <f>[1]ORÇAMENTO!T91</f>
        <v>6.48</v>
      </c>
      <c r="G82" s="23"/>
      <c r="H82" s="24">
        <f t="shared" si="2"/>
        <v>0</v>
      </c>
      <c r="I82" s="25">
        <f t="shared" si="3"/>
        <v>0</v>
      </c>
    </row>
    <row r="83" spans="1:9" ht="38.25" x14ac:dyDescent="0.2">
      <c r="A83" s="30" t="str">
        <f>[1]ORÇAMENTO!O92</f>
        <v>6.1.14.</v>
      </c>
      <c r="B83" s="29" t="str">
        <f>[1]ORÇAMENTO!P92</f>
        <v>SINAPI-I</v>
      </c>
      <c r="C83" s="29" t="str">
        <f>[1]ORÇAMENTO!Q92</f>
        <v>44954</v>
      </c>
      <c r="D83" s="40" t="str">
        <f>[1]ORÇAMENTO!R92</f>
        <v>REVESTIMENTO EM CERAMICA ESMALTADA PARA FACHADAS, PECAS NO FORMATO APROX. *5 X 15* CM, FORNECIDAS EM PLACAS COM PECAS UNIDAS EM PONTOS</v>
      </c>
      <c r="E83" s="39" t="str">
        <f>[1]ORÇAMENTO!S92</f>
        <v>M2</v>
      </c>
      <c r="F83" s="23">
        <f>[1]ORÇAMENTO!T92</f>
        <v>4.0199999999999996</v>
      </c>
      <c r="G83" s="23"/>
      <c r="H83" s="24">
        <f t="shared" si="2"/>
        <v>0</v>
      </c>
      <c r="I83" s="25">
        <f t="shared" si="3"/>
        <v>0</v>
      </c>
    </row>
    <row r="84" spans="1:9" ht="38.25" x14ac:dyDescent="0.2">
      <c r="A84" s="30" t="str">
        <f>[1]ORÇAMENTO!O93</f>
        <v>6.1.15.</v>
      </c>
      <c r="B84" s="29" t="str">
        <f>[1]ORÇAMENTO!P93</f>
        <v>SINAPI</v>
      </c>
      <c r="C84" s="29" t="str">
        <f>[1]ORÇAMENTO!Q93</f>
        <v>86880</v>
      </c>
      <c r="D84" s="40" t="str">
        <f>[1]ORÇAMENTO!R93</f>
        <v>VÁLVULA EM PLÁSTICO CROMADO TIPO AMERICANA 3.1/2" X 1.1/2" SEM ADAPTADOR PARA PIA - FORNECIMENTO E INSTALAÇÃO. AF_01/2020</v>
      </c>
      <c r="E84" s="39" t="str">
        <f>[1]ORÇAMENTO!S93</f>
        <v>UN</v>
      </c>
      <c r="F84" s="23">
        <f>[1]ORÇAMENTO!T93</f>
        <v>1</v>
      </c>
      <c r="G84" s="23"/>
      <c r="H84" s="24">
        <f t="shared" si="2"/>
        <v>0</v>
      </c>
      <c r="I84" s="25">
        <f t="shared" si="3"/>
        <v>0</v>
      </c>
    </row>
    <row r="85" spans="1:9" ht="25.5" x14ac:dyDescent="0.2">
      <c r="A85" s="30" t="str">
        <f>[1]ORÇAMENTO!O94</f>
        <v>6.1.16.</v>
      </c>
      <c r="B85" s="29" t="str">
        <f>[1]ORÇAMENTO!P94</f>
        <v>SINAPI</v>
      </c>
      <c r="C85" s="29" t="str">
        <f>[1]ORÇAMENTO!Q94</f>
        <v>86883</v>
      </c>
      <c r="D85" s="40" t="str">
        <f>[1]ORÇAMENTO!R94</f>
        <v>SIFÃO DO TIPO FLEXÍVEL EM PVC 1 X 1.1/2 - FORNECIMENTO E INSTALAÇÃO. AF_01/2020</v>
      </c>
      <c r="E85" s="39" t="str">
        <f>[1]ORÇAMENTO!S94</f>
        <v>UN</v>
      </c>
      <c r="F85" s="23">
        <f>[1]ORÇAMENTO!T94</f>
        <v>1</v>
      </c>
      <c r="G85" s="23"/>
      <c r="H85" s="24">
        <f t="shared" si="2"/>
        <v>0</v>
      </c>
      <c r="I85" s="25">
        <f t="shared" si="3"/>
        <v>0</v>
      </c>
    </row>
    <row r="86" spans="1:9" ht="38.25" x14ac:dyDescent="0.2">
      <c r="A86" s="30" t="str">
        <f>[1]ORÇAMENTO!O95</f>
        <v>6.1.17.</v>
      </c>
      <c r="B86" s="29" t="str">
        <f>[1]ORÇAMENTO!P95</f>
        <v>SINAPI-I</v>
      </c>
      <c r="C86" s="29" t="str">
        <f>[1]ORÇAMENTO!Q95</f>
        <v>11762</v>
      </c>
      <c r="D86" s="40" t="str">
        <f>[1]ORÇAMENTO!R95</f>
        <v>TORNEIRA METALICA CROMADA PARA JARDIM / TANQUE, COM BICO PLASTICO, CANO LONGO, DE PAREDE, PADRAO POPULAR / USO GERAL, 1/2" OU 3/4"</v>
      </c>
      <c r="E86" s="39" t="str">
        <f>[1]ORÇAMENTO!S95</f>
        <v>UN</v>
      </c>
      <c r="F86" s="23">
        <f>[1]ORÇAMENTO!T95</f>
        <v>3</v>
      </c>
      <c r="G86" s="23"/>
      <c r="H86" s="24">
        <f t="shared" si="2"/>
        <v>0</v>
      </c>
      <c r="I86" s="25">
        <f t="shared" si="3"/>
        <v>0</v>
      </c>
    </row>
    <row r="87" spans="1:9" x14ac:dyDescent="0.2">
      <c r="A87" s="52" t="str">
        <f>[1]ORÇAMENTO!O96</f>
        <v>7.</v>
      </c>
      <c r="B87" s="49"/>
      <c r="C87" s="36"/>
      <c r="D87" s="50" t="str">
        <f>[1]ORÇAMENTO!R96</f>
        <v>EQUIPAMENTOS DE ACADEMIA E PLAYGROUND</v>
      </c>
      <c r="E87" s="37"/>
      <c r="F87" s="37"/>
      <c r="G87" s="45"/>
      <c r="H87" s="44"/>
      <c r="I87" s="43"/>
    </row>
    <row r="88" spans="1:9" x14ac:dyDescent="0.2">
      <c r="A88" s="52" t="str">
        <f>[1]ORÇAMENTO!O97</f>
        <v>7.1.</v>
      </c>
      <c r="B88" s="49"/>
      <c r="C88" s="36"/>
      <c r="D88" s="50" t="str">
        <f>[1]ORÇAMENTO!R97</f>
        <v>EQUIPAMENTOS DE ACADEMIA E PLAYGROUND</v>
      </c>
      <c r="E88" s="37"/>
      <c r="F88" s="37"/>
      <c r="G88" s="45"/>
      <c r="H88" s="46" t="s">
        <v>8</v>
      </c>
      <c r="I88" s="47">
        <f>SUM(I89:I99)</f>
        <v>0</v>
      </c>
    </row>
    <row r="89" spans="1:9" ht="38.25" x14ac:dyDescent="0.2">
      <c r="A89" s="30" t="str">
        <f>[1]ORÇAMENTO!O98</f>
        <v>7.1.1.</v>
      </c>
      <c r="B89" s="29" t="str">
        <f>[1]ORÇAMENTO!P98</f>
        <v>SIURB-E</v>
      </c>
      <c r="C89" s="29" t="str">
        <f>[1]ORÇAMENTO!Q98</f>
        <v>18014041</v>
      </c>
      <c r="D89" s="40" t="str">
        <f>[1]ORÇAMENTO!R98</f>
        <v>PLAYGROUND BRINQUEDOS DE MADEIRA - CASA TARZAN COM RAMPA ESCALADA, ESCORREGADOR, PONTE E ESCADA MARINHEIRO</v>
      </c>
      <c r="E89" s="39" t="str">
        <f>[1]ORÇAMENTO!S98</f>
        <v>UN</v>
      </c>
      <c r="F89" s="23">
        <f>[1]ORÇAMENTO!T98</f>
        <v>1</v>
      </c>
      <c r="G89" s="23"/>
      <c r="H89" s="24">
        <f t="shared" ref="H89:H99" si="4">ROUND(G89*1.2423,2)</f>
        <v>0</v>
      </c>
      <c r="I89" s="25">
        <f t="shared" ref="I89:I99" si="5">ROUND(H89*F89,2)</f>
        <v>0</v>
      </c>
    </row>
    <row r="90" spans="1:9" ht="51" x14ac:dyDescent="0.2">
      <c r="A90" s="30" t="str">
        <f>[1]ORÇAMENTO!O99</f>
        <v>7.1.2.</v>
      </c>
      <c r="B90" s="29" t="str">
        <f>[1]ORÇAMENTO!P99</f>
        <v>SINAPI</v>
      </c>
      <c r="C90" s="29" t="str">
        <f>[1]ORÇAMENTO!Q99</f>
        <v>103187</v>
      </c>
      <c r="D90" s="40" t="str">
        <f>[1]ORÇAMENTO!R99</f>
        <v>INSTALAÇÃO DE SIMULADOR DE CAMINHADA TRIPLO, EM TUBO DE AÇO CARBONO - EQUIPAMENTO DE GINÁSTICA PARA ACADEMIA AO AR LIVRE / ACADEMIA DA TERCEIRA IDADE - ATI, INSTALADO SOBRE PISO DE CONCRETO EXISTENTE. AF_10/2021</v>
      </c>
      <c r="E90" s="39" t="str">
        <f>[1]ORÇAMENTO!S99</f>
        <v>UN</v>
      </c>
      <c r="F90" s="23">
        <f>[1]ORÇAMENTO!T99</f>
        <v>1</v>
      </c>
      <c r="G90" s="23"/>
      <c r="H90" s="24">
        <f t="shared" si="4"/>
        <v>0</v>
      </c>
      <c r="I90" s="25">
        <f t="shared" si="5"/>
        <v>0</v>
      </c>
    </row>
    <row r="91" spans="1:9" ht="51" x14ac:dyDescent="0.2">
      <c r="A91" s="30" t="str">
        <f>[1]ORÇAMENTO!O100</f>
        <v>7.1.3.</v>
      </c>
      <c r="B91" s="29" t="str">
        <f>[1]ORÇAMENTO!P100</f>
        <v>SINAPI</v>
      </c>
      <c r="C91" s="29" t="str">
        <f>[1]ORÇAMENTO!Q100</f>
        <v>103205</v>
      </c>
      <c r="D91" s="40" t="str">
        <f>[1]ORÇAMENTO!R100</f>
        <v>INSTALAÇÃO DE PRESSÃO DE PERNAS TRIPLO, EM TUBO DE AÇO CARBONO - EQUIPAMENTO DE GINÁSTICA PARA ACADEMIA AO AR LIVRE / ACADEMIA DA TERCEIRA IDADE - ATI, INSTALADO SOBRE PISO DE CONCRETO EXISTENTE. AF_10/2021</v>
      </c>
      <c r="E91" s="39" t="str">
        <f>[1]ORÇAMENTO!S100</f>
        <v>UN</v>
      </c>
      <c r="F91" s="23">
        <f>[1]ORÇAMENTO!T100</f>
        <v>1</v>
      </c>
      <c r="G91" s="23"/>
      <c r="H91" s="24">
        <f t="shared" si="4"/>
        <v>0</v>
      </c>
      <c r="I91" s="25">
        <f t="shared" si="5"/>
        <v>0</v>
      </c>
    </row>
    <row r="92" spans="1:9" ht="51" x14ac:dyDescent="0.2">
      <c r="A92" s="30" t="str">
        <f>[1]ORÇAMENTO!O101</f>
        <v>7.1.4.</v>
      </c>
      <c r="B92" s="29" t="str">
        <f>[1]ORÇAMENTO!P101</f>
        <v>SINAPI</v>
      </c>
      <c r="C92" s="29" t="str">
        <f>[1]ORÇAMENTO!Q101</f>
        <v>103208</v>
      </c>
      <c r="D92" s="40" t="str">
        <f>[1]ORÇAMENTO!R101</f>
        <v>INSTALAÇÃO DE ROTAÇÃO VERTICAL DUPLO, EM TUBO DE ACO CARBONO - EQUIPAMENTO DE GINASTICA PARA ACADEMIA AO AR LIVRE / ACADEMIA DA TERCEIRA IDADE - ATI, INSTALADO SOBRE PISO DE CONCRETO EXISTENTE. AF_10/2021</v>
      </c>
      <c r="E92" s="39" t="str">
        <f>[1]ORÇAMENTO!S101</f>
        <v>UN</v>
      </c>
      <c r="F92" s="23">
        <f>[1]ORÇAMENTO!T101</f>
        <v>1</v>
      </c>
      <c r="G92" s="23"/>
      <c r="H92" s="24">
        <f t="shared" si="4"/>
        <v>0</v>
      </c>
      <c r="I92" s="25">
        <f t="shared" si="5"/>
        <v>0</v>
      </c>
    </row>
    <row r="93" spans="1:9" ht="51" x14ac:dyDescent="0.2">
      <c r="A93" s="30" t="str">
        <f>[1]ORÇAMENTO!O102</f>
        <v>7.1.5.</v>
      </c>
      <c r="B93" s="29" t="str">
        <f>[1]ORÇAMENTO!P102</f>
        <v>SINAPI</v>
      </c>
      <c r="C93" s="29" t="str">
        <f>[1]ORÇAMENTO!Q102</f>
        <v>103185</v>
      </c>
      <c r="D93" s="40" t="str">
        <f>[1]ORÇAMENTO!R102</f>
        <v>INSTALAÇÃO DE ESQUI TRIPLO, EM TUBO DE AÇO CARBONO - EQUIPAMENTO DE GINÁSTICA PARA ACADEMIA AO AR LIVRE / ACADEMIA DA TERCEIRA IDADE - ATI, INSTALADO SOBRE PISO DE CONCRETO EXISTENTE. AF_10/2021</v>
      </c>
      <c r="E93" s="39" t="str">
        <f>[1]ORÇAMENTO!S102</f>
        <v>UN</v>
      </c>
      <c r="F93" s="23">
        <f>[1]ORÇAMENTO!T102</f>
        <v>1</v>
      </c>
      <c r="G93" s="23"/>
      <c r="H93" s="24">
        <f t="shared" si="4"/>
        <v>0</v>
      </c>
      <c r="I93" s="25">
        <f t="shared" si="5"/>
        <v>0</v>
      </c>
    </row>
    <row r="94" spans="1:9" ht="63.75" x14ac:dyDescent="0.2">
      <c r="A94" s="53" t="str">
        <f>[1]ORÇAMENTO!O103</f>
        <v>7.1.6.</v>
      </c>
      <c r="B94" s="54" t="str">
        <f>[1]ORÇAMENTO!P103</f>
        <v>SINAPI</v>
      </c>
      <c r="C94" s="54" t="str">
        <f>[1]ORÇAMENTO!Q103</f>
        <v>99837</v>
      </c>
      <c r="D94" s="55" t="str">
        <f>[1]ORÇAMENTO!R103</f>
        <v>GUARDA-CORPO DE AÇO GALVANIZADO DE 1,10M, MONTANTES TUBULARES DE 1.1/4" ESPAÇADOS DE 1,20M, TRAVESSA SUPERIOR DE 1.1/2", GRADIL FORMADO POR TUBOS HORIZONTAIS DE 1" E VERTICAIS DE 3/4", FIXADO COM CHUMBADOR MECÂNICO. AF_04/2019_PS</v>
      </c>
      <c r="E94" s="56" t="str">
        <f>[1]ORÇAMENTO!S103</f>
        <v>M</v>
      </c>
      <c r="F94" s="57">
        <f>[1]ORÇAMENTO!T103</f>
        <v>100.28</v>
      </c>
      <c r="G94" s="57"/>
      <c r="H94" s="58">
        <f t="shared" si="4"/>
        <v>0</v>
      </c>
      <c r="I94" s="59">
        <f t="shared" si="5"/>
        <v>0</v>
      </c>
    </row>
    <row r="95" spans="1:9" ht="9" customHeight="1" x14ac:dyDescent="0.2">
      <c r="A95" s="30" t="str">
        <f>[1]ORÇAMENTO!O104</f>
        <v>7.1.7.</v>
      </c>
      <c r="B95" s="29" t="str">
        <f>[1]ORÇAMENTO!P104</f>
        <v>SINAPI</v>
      </c>
      <c r="C95" s="29" t="str">
        <f>[1]ORÇAMENTO!Q104</f>
        <v>96523</v>
      </c>
      <c r="D95" s="40" t="str">
        <f>[1]ORÇAMENTO!R104</f>
        <v>ESCAVAÇÃO MANUAL PARA BLOCO DE COROAMENTO OU SAPATA (INCLUINDO ESCAVAÇÃO PARA COLOCAÇÃO DE FÔRMAS). AF_01/2024</v>
      </c>
      <c r="E95" s="39" t="str">
        <f>[1]ORÇAMENTO!S104</f>
        <v>M3</v>
      </c>
      <c r="F95" s="23">
        <f>[1]ORÇAMENTO!T104</f>
        <v>0.79</v>
      </c>
      <c r="G95" s="23"/>
      <c r="H95" s="24">
        <f t="shared" si="4"/>
        <v>0</v>
      </c>
      <c r="I95" s="25">
        <f t="shared" si="5"/>
        <v>0</v>
      </c>
    </row>
    <row r="96" spans="1:9" ht="38.25" x14ac:dyDescent="0.2">
      <c r="A96" s="30" t="str">
        <f>[1]ORÇAMENTO!O105</f>
        <v>7.1.8.</v>
      </c>
      <c r="B96" s="29" t="str">
        <f>[1]ORÇAMENTO!P105</f>
        <v>SINAPI</v>
      </c>
      <c r="C96" s="29" t="str">
        <f>[1]ORÇAMENTO!Q105</f>
        <v>104919</v>
      </c>
      <c r="D96" s="40" t="str">
        <f>[1]ORÇAMENTO!R105</f>
        <v>ARMAÇÃO DE SAPATA ISOLADA, VIGA BALDRAME E SAPATA CORRIDA UTILIZANDO AÇO CA-50 DE 10 MM - MONTAGEM. AF_01/2024</v>
      </c>
      <c r="E96" s="39" t="str">
        <f>[1]ORÇAMENTO!S105</f>
        <v>KG</v>
      </c>
      <c r="F96" s="23">
        <f>[1]ORÇAMENTO!T105</f>
        <v>72</v>
      </c>
      <c r="G96" s="23"/>
      <c r="H96" s="24">
        <f t="shared" si="4"/>
        <v>0</v>
      </c>
      <c r="I96" s="25">
        <f t="shared" si="5"/>
        <v>0</v>
      </c>
    </row>
    <row r="97" spans="1:9" ht="38.25" x14ac:dyDescent="0.2">
      <c r="A97" s="30" t="str">
        <f>[1]ORÇAMENTO!O106</f>
        <v>7.1.9.</v>
      </c>
      <c r="B97" s="29" t="str">
        <f>[1]ORÇAMENTO!P106</f>
        <v>SINAPI</v>
      </c>
      <c r="C97" s="29" t="str">
        <f>[1]ORÇAMENTO!Q106</f>
        <v>96535</v>
      </c>
      <c r="D97" s="40" t="str">
        <f>[1]ORÇAMENTO!R106</f>
        <v>FABRICAÇÃO, MONTAGEM E DESMONTAGEM DE FÔRMA PARA SAPATA, EM MADEIRA SERRADA, E=25 MM, 4 UTILIZAÇÕES. AF_01/2024</v>
      </c>
      <c r="E97" s="39" t="str">
        <f>[1]ORÇAMENTO!S106</f>
        <v>M2</v>
      </c>
      <c r="F97" s="23">
        <f>[1]ORÇAMENTO!T106</f>
        <v>4.74</v>
      </c>
      <c r="G97" s="23"/>
      <c r="H97" s="24">
        <f t="shared" si="4"/>
        <v>0</v>
      </c>
      <c r="I97" s="25">
        <f t="shared" si="5"/>
        <v>0</v>
      </c>
    </row>
    <row r="98" spans="1:9" ht="38.25" x14ac:dyDescent="0.2">
      <c r="A98" s="30" t="str">
        <f>[1]ORÇAMENTO!O107</f>
        <v>7.1.10.</v>
      </c>
      <c r="B98" s="29" t="str">
        <f>[1]ORÇAMENTO!P107</f>
        <v>SINAPI</v>
      </c>
      <c r="C98" s="29" t="str">
        <f>[1]ORÇAMENTO!Q107</f>
        <v>102476</v>
      </c>
      <c r="D98" s="40" t="str">
        <f>[1]ORÇAMENTO!R107</f>
        <v>CONCRETO FCK = 25MPA, TRAÇO 1:2,2:2,5 (EM MASSA SECA DE CIMENTO/ AREIA MÉDIA/ SEIXO ROLADO) - PREPARO MECÂNICO COM BETONEIRA 400 L. AF_05/2021</v>
      </c>
      <c r="E98" s="39" t="str">
        <f>[1]ORÇAMENTO!S107</f>
        <v>M3</v>
      </c>
      <c r="F98" s="23">
        <f>[1]ORÇAMENTO!T107</f>
        <v>0.79</v>
      </c>
      <c r="G98" s="23"/>
      <c r="H98" s="24">
        <f t="shared" si="4"/>
        <v>0</v>
      </c>
      <c r="I98" s="25">
        <f t="shared" si="5"/>
        <v>0</v>
      </c>
    </row>
    <row r="99" spans="1:9" ht="38.25" x14ac:dyDescent="0.2">
      <c r="A99" s="30" t="str">
        <f>[1]ORÇAMENTO!O108</f>
        <v>7.1.11.</v>
      </c>
      <c r="B99" s="29" t="str">
        <f>[1]ORÇAMENTO!P108</f>
        <v>SINAPI</v>
      </c>
      <c r="C99" s="29" t="str">
        <f>[1]ORÇAMENTO!Q108</f>
        <v>101173</v>
      </c>
      <c r="D99" s="40" t="str">
        <f>[1]ORÇAMENTO!R108</f>
        <v>ESTACA BROCA DE CONCRETO, DIÂMETRO DE 20CM, ESCAVAÇÃO MANUAL COM TRADO CONCHA, COM ARMADURA DE ARRANQUE. AF_05/2020</v>
      </c>
      <c r="E99" s="39" t="str">
        <f>[1]ORÇAMENTO!S108</f>
        <v>M</v>
      </c>
      <c r="F99" s="23">
        <f>[1]ORÇAMENTO!T108</f>
        <v>51</v>
      </c>
      <c r="G99" s="23"/>
      <c r="H99" s="24">
        <f t="shared" si="4"/>
        <v>0</v>
      </c>
      <c r="I99" s="25">
        <f t="shared" si="5"/>
        <v>0</v>
      </c>
    </row>
    <row r="100" spans="1:9" x14ac:dyDescent="0.2">
      <c r="A100" s="52" t="str">
        <f>[1]ORÇAMENTO!O109</f>
        <v>8.</v>
      </c>
      <c r="B100" s="49"/>
      <c r="C100" s="36"/>
      <c r="D100" s="50" t="str">
        <f>[1]ORÇAMENTO!R109</f>
        <v>INSTALAÇÕES ELÉTRICAS</v>
      </c>
      <c r="E100" s="37"/>
      <c r="F100" s="37"/>
      <c r="G100" s="45"/>
      <c r="H100" s="44"/>
      <c r="I100" s="43"/>
    </row>
    <row r="101" spans="1:9" x14ac:dyDescent="0.2">
      <c r="A101" s="52" t="str">
        <f>[1]ORÇAMENTO!O110</f>
        <v>8.1.</v>
      </c>
      <c r="B101" s="49"/>
      <c r="C101" s="36"/>
      <c r="D101" s="50" t="str">
        <f>[1]ORÇAMENTO!R110</f>
        <v>INSTALAÇÕES ELÉTRICAS</v>
      </c>
      <c r="E101" s="37"/>
      <c r="F101" s="37"/>
      <c r="G101" s="45"/>
      <c r="H101" s="46" t="s">
        <v>8</v>
      </c>
      <c r="I101" s="47">
        <f>SUM(I102:I114)</f>
        <v>0</v>
      </c>
    </row>
    <row r="102" spans="1:9" x14ac:dyDescent="0.2">
      <c r="A102" s="30" t="str">
        <f>[1]ORÇAMENTO!O111</f>
        <v>8.1.1.</v>
      </c>
      <c r="B102" s="29" t="str">
        <f>[1]ORÇAMENTO!P111</f>
        <v>SINAPI</v>
      </c>
      <c r="C102" s="29" t="str">
        <f>[1]ORÇAMENTO!Q111</f>
        <v>93358</v>
      </c>
      <c r="D102" s="40" t="str">
        <f>[1]ORÇAMENTO!R111</f>
        <v>ESCAVAÇÃO MANUAL DE VALA. AF_09/2024</v>
      </c>
      <c r="E102" s="39" t="str">
        <f>[1]ORÇAMENTO!S111</f>
        <v>M3</v>
      </c>
      <c r="F102" s="23">
        <f>[1]ORÇAMENTO!T111</f>
        <v>1.59</v>
      </c>
      <c r="G102" s="23"/>
      <c r="H102" s="24">
        <f t="shared" ref="H102:H114" si="6">ROUND(G102*1.2423,2)</f>
        <v>0</v>
      </c>
      <c r="I102" s="25">
        <f t="shared" ref="I102:I114" si="7">ROUND(H102*F102,2)</f>
        <v>0</v>
      </c>
    </row>
    <row r="103" spans="1:9" ht="25.5" x14ac:dyDescent="0.2">
      <c r="A103" s="30" t="str">
        <f>[1]ORÇAMENTO!O112</f>
        <v>8.1.2.</v>
      </c>
      <c r="B103" s="29" t="str">
        <f>[1]ORÇAMENTO!P112</f>
        <v>SINAPI</v>
      </c>
      <c r="C103" s="29" t="str">
        <f>[1]ORÇAMENTO!Q112</f>
        <v>93382</v>
      </c>
      <c r="D103" s="40" t="str">
        <f>[1]ORÇAMENTO!R112</f>
        <v>REATERRO MANUAL DE VALAS, COM COMPACTADOR DE SOLOS DE PERCUSSÃO. AF_08/2023</v>
      </c>
      <c r="E103" s="39" t="str">
        <f>[1]ORÇAMENTO!S112</f>
        <v>M3</v>
      </c>
      <c r="F103" s="23">
        <f>[1]ORÇAMENTO!T112</f>
        <v>0.8</v>
      </c>
      <c r="G103" s="23"/>
      <c r="H103" s="24">
        <f t="shared" si="6"/>
        <v>0</v>
      </c>
      <c r="I103" s="25">
        <f t="shared" si="7"/>
        <v>0</v>
      </c>
    </row>
    <row r="104" spans="1:9" ht="51" x14ac:dyDescent="0.2">
      <c r="A104" s="30" t="str">
        <f>[1]ORÇAMENTO!O113</f>
        <v>8.1.3.</v>
      </c>
      <c r="B104" s="29" t="str">
        <f>[1]ORÇAMENTO!P113</f>
        <v>SINAPI</v>
      </c>
      <c r="C104" s="29" t="str">
        <f>[1]ORÇAMENTO!Q113</f>
        <v>100981</v>
      </c>
      <c r="D104" s="40" t="str">
        <f>[1]ORÇAMENTO!R113</f>
        <v>CARGA, MANOBRA E DESCARGA DE ENTULHO EM CAMINHÃO BASCULANTE 6 M³ - CARGA COM ESCAVADEIRA HIDRÁULICA (CAÇAMBA DE 0,80 M³ / 111 HP) E DESCARGA LIVRE (UNIDADE: M3). AF_07/2020</v>
      </c>
      <c r="E104" s="39" t="str">
        <f>[1]ORÇAMENTO!S113</f>
        <v>M3</v>
      </c>
      <c r="F104" s="23">
        <f>[1]ORÇAMENTO!T113</f>
        <v>1.03</v>
      </c>
      <c r="G104" s="23"/>
      <c r="H104" s="24">
        <f t="shared" si="6"/>
        <v>0</v>
      </c>
      <c r="I104" s="25">
        <f t="shared" si="7"/>
        <v>0</v>
      </c>
    </row>
    <row r="105" spans="1:9" ht="38.25" x14ac:dyDescent="0.2">
      <c r="A105" s="30" t="str">
        <f>[1]ORÇAMENTO!O114</f>
        <v>8.1.4.</v>
      </c>
      <c r="B105" s="29" t="str">
        <f>[1]ORÇAMENTO!P114</f>
        <v>SINAPI</v>
      </c>
      <c r="C105" s="29" t="str">
        <f>[1]ORÇAMENTO!Q114</f>
        <v>97913</v>
      </c>
      <c r="D105" s="40" t="str">
        <f>[1]ORÇAMENTO!R114</f>
        <v>TRANSPORTE COM CAMINHÃO BASCULANTE DE 6 M³, EM VIA URBANA EM REVESTIMENTO PRIMÁRIO (UNIDADE: M3XKM). AF_07/2020</v>
      </c>
      <c r="E105" s="39" t="str">
        <f>[1]ORÇAMENTO!S114</f>
        <v>M3XKM</v>
      </c>
      <c r="F105" s="23">
        <f>[1]ORÇAMENTO!T114</f>
        <v>20.67</v>
      </c>
      <c r="G105" s="23"/>
      <c r="H105" s="24">
        <f t="shared" si="6"/>
        <v>0</v>
      </c>
      <c r="I105" s="25">
        <f t="shared" si="7"/>
        <v>0</v>
      </c>
    </row>
    <row r="106" spans="1:9" ht="25.5" x14ac:dyDescent="0.2">
      <c r="A106" s="30" t="str">
        <f>[1]ORÇAMENTO!O115</f>
        <v>8.1.5.</v>
      </c>
      <c r="B106" s="29" t="str">
        <f>[1]ORÇAMENTO!P115</f>
        <v>SINAPI</v>
      </c>
      <c r="C106" s="29" t="str">
        <f>[1]ORÇAMENTO!Q115</f>
        <v>101660</v>
      </c>
      <c r="D106" s="40" t="str">
        <f>[1]ORÇAMENTO!R115</f>
        <v>LUMINÁRIA DE LED PARA ILUMINAÇÃO PÚBLICA, DE 240 W ATÉ 350 W - FORNECIMENTO E INSTALAÇÃO. AF_02/2025_PS</v>
      </c>
      <c r="E106" s="39" t="str">
        <f>[1]ORÇAMENTO!S115</f>
        <v>UN</v>
      </c>
      <c r="F106" s="23">
        <f>[1]ORÇAMENTO!T115</f>
        <v>16</v>
      </c>
      <c r="G106" s="23"/>
      <c r="H106" s="24">
        <f t="shared" si="6"/>
        <v>0</v>
      </c>
      <c r="I106" s="25">
        <f t="shared" si="7"/>
        <v>0</v>
      </c>
    </row>
    <row r="107" spans="1:9" ht="38.25" x14ac:dyDescent="0.2">
      <c r="A107" s="30" t="str">
        <f>[1]ORÇAMENTO!O116</f>
        <v>8.1.6.</v>
      </c>
      <c r="B107" s="29" t="str">
        <f>[1]ORÇAMENTO!P116</f>
        <v>SINAPI</v>
      </c>
      <c r="C107" s="29" t="str">
        <f>[1]ORÇAMENTO!Q116</f>
        <v>97887</v>
      </c>
      <c r="D107" s="40" t="str">
        <f>[1]ORÇAMENTO!R116</f>
        <v>CAIXA ENTERRADA ELÉTRICA RETANGULAR, EM ALVENARIA COM TIJOLOS CERÂMICOS MACIÇOS, FUNDO COM BRITA, DIMENSÕES INTERNAS: 0,4X0,4X0,4 M. AF_12/2020</v>
      </c>
      <c r="E107" s="39" t="str">
        <f>[1]ORÇAMENTO!S116</f>
        <v>UN</v>
      </c>
      <c r="F107" s="23">
        <f>[1]ORÇAMENTO!T116</f>
        <v>7</v>
      </c>
      <c r="G107" s="23"/>
      <c r="H107" s="24">
        <f t="shared" si="6"/>
        <v>0</v>
      </c>
      <c r="I107" s="25">
        <f t="shared" si="7"/>
        <v>0</v>
      </c>
    </row>
    <row r="108" spans="1:9" ht="38.25" x14ac:dyDescent="0.2">
      <c r="A108" s="30" t="str">
        <f>[1]ORÇAMENTO!O117</f>
        <v>8.1.7.</v>
      </c>
      <c r="B108" s="29" t="str">
        <f>[1]ORÇAMENTO!P117</f>
        <v>SINAPI</v>
      </c>
      <c r="C108" s="29" t="str">
        <f>[1]ORÇAMENTO!Q117</f>
        <v>92341</v>
      </c>
      <c r="D108" s="40" t="str">
        <f>[1]ORÇAMENTO!R117</f>
        <v>TUBO DE AÇO GALVANIZADO COM COSTURA, CLASSE MÉDIA, DN 50 (2"), CONEXÃO ROSQUEADA, INSTALADO EM PRUMADAS - FORNECIMENTO E INSTALAÇÃO. AF_10/2020</v>
      </c>
      <c r="E108" s="39" t="str">
        <f>[1]ORÇAMENTO!S117</f>
        <v>M</v>
      </c>
      <c r="F108" s="23">
        <f>[1]ORÇAMENTO!T117</f>
        <v>40</v>
      </c>
      <c r="G108" s="23"/>
      <c r="H108" s="24">
        <f t="shared" si="6"/>
        <v>0</v>
      </c>
      <c r="I108" s="25">
        <f t="shared" si="7"/>
        <v>0</v>
      </c>
    </row>
    <row r="109" spans="1:9" ht="38.25" x14ac:dyDescent="0.2">
      <c r="A109" s="30" t="str">
        <f>[1]ORÇAMENTO!O118</f>
        <v>8.1.8.</v>
      </c>
      <c r="B109" s="29" t="str">
        <f>[1]ORÇAMENTO!P118</f>
        <v>SINAPI</v>
      </c>
      <c r="C109" s="29" t="str">
        <f>[1]ORÇAMENTO!Q118</f>
        <v>91871</v>
      </c>
      <c r="D109" s="40" t="str">
        <f>[1]ORÇAMENTO!R118</f>
        <v>ELETRODUTO RÍGIDO ROSCÁVEL, PVC, DN 25 MM (3/4"), PARA CIRCUITOS TERMINAIS, INSTALADO EM PAREDE - FORNECIMENTO E INSTALAÇÃO. AF_03/2023</v>
      </c>
      <c r="E109" s="39" t="str">
        <f>[1]ORÇAMENTO!S118</f>
        <v>M</v>
      </c>
      <c r="F109" s="23">
        <f>[1]ORÇAMENTO!T118</f>
        <v>18</v>
      </c>
      <c r="G109" s="23"/>
      <c r="H109" s="24">
        <f t="shared" si="6"/>
        <v>0</v>
      </c>
      <c r="I109" s="25">
        <f t="shared" si="7"/>
        <v>0</v>
      </c>
    </row>
    <row r="110" spans="1:9" ht="38.25" x14ac:dyDescent="0.2">
      <c r="A110" s="30" t="str">
        <f>[1]ORÇAMENTO!O119</f>
        <v>8.1.9.</v>
      </c>
      <c r="B110" s="29" t="str">
        <f>[1]ORÇAMENTO!P119</f>
        <v>SINAPI</v>
      </c>
      <c r="C110" s="29" t="str">
        <f>[1]ORÇAMENTO!Q119</f>
        <v>91872</v>
      </c>
      <c r="D110" s="40" t="str">
        <f>[1]ORÇAMENTO!R119</f>
        <v>ELETRODUTO RÍGIDO ROSCÁVEL, PVC, DN 32 MM (1"), PARA CIRCUITOS TERMINAIS, INSTALADO EM PAREDE - FORNECIMENTO E INSTALAÇÃO. AF_03/2023</v>
      </c>
      <c r="E110" s="39" t="str">
        <f>[1]ORÇAMENTO!S119</f>
        <v>M</v>
      </c>
      <c r="F110" s="23">
        <f>[1]ORÇAMENTO!T119</f>
        <v>50</v>
      </c>
      <c r="G110" s="23"/>
      <c r="H110" s="24">
        <f t="shared" si="6"/>
        <v>0</v>
      </c>
      <c r="I110" s="25">
        <f t="shared" si="7"/>
        <v>0</v>
      </c>
    </row>
    <row r="111" spans="1:9" ht="38.25" x14ac:dyDescent="0.2">
      <c r="A111" s="30" t="str">
        <f>[1]ORÇAMENTO!O120</f>
        <v>8.1.10.</v>
      </c>
      <c r="B111" s="29" t="str">
        <f>[1]ORÇAMENTO!P120</f>
        <v>SINAPI</v>
      </c>
      <c r="C111" s="29" t="str">
        <f>[1]ORÇAMENTO!Q120</f>
        <v>91884</v>
      </c>
      <c r="D111" s="40" t="str">
        <f>[1]ORÇAMENTO!R120</f>
        <v>LUVA PARA ELETRODUTO, PVC, ROSCÁVEL, DN 25 MM (3/4"), PARA CIRCUITOS TERMINAIS, INSTALADA EM PAREDE - FORNECIMENTO E INSTALAÇÃO. AF_03/2023</v>
      </c>
      <c r="E111" s="39" t="str">
        <f>[1]ORÇAMENTO!S120</f>
        <v>UN</v>
      </c>
      <c r="F111" s="23">
        <f>[1]ORÇAMENTO!T120</f>
        <v>4</v>
      </c>
      <c r="G111" s="23"/>
      <c r="H111" s="24">
        <f t="shared" si="6"/>
        <v>0</v>
      </c>
      <c r="I111" s="25">
        <f t="shared" si="7"/>
        <v>0</v>
      </c>
    </row>
    <row r="112" spans="1:9" ht="38.25" x14ac:dyDescent="0.2">
      <c r="A112" s="30" t="str">
        <f>[1]ORÇAMENTO!O121</f>
        <v>8.1.11.</v>
      </c>
      <c r="B112" s="29" t="str">
        <f>[1]ORÇAMENTO!P121</f>
        <v>SINAPI</v>
      </c>
      <c r="C112" s="29" t="str">
        <f>[1]ORÇAMENTO!Q121</f>
        <v>91885</v>
      </c>
      <c r="D112" s="40" t="str">
        <f>[1]ORÇAMENTO!R121</f>
        <v>LUVA PARA ELETRODUTO, PVC, ROSCÁVEL, DN 32 MM (1"), PARA CIRCUITOS TERMINAIS, INSTALADA EM PAREDE - FORNECIMENTO E INSTALAÇÃO. AF_03/2023</v>
      </c>
      <c r="E112" s="39" t="str">
        <f>[1]ORÇAMENTO!S121</f>
        <v>UN</v>
      </c>
      <c r="F112" s="23">
        <f>[1]ORÇAMENTO!T121</f>
        <v>6</v>
      </c>
      <c r="G112" s="23"/>
      <c r="H112" s="24">
        <f t="shared" si="6"/>
        <v>0</v>
      </c>
      <c r="I112" s="25">
        <f t="shared" si="7"/>
        <v>0</v>
      </c>
    </row>
    <row r="113" spans="1:9" ht="38.25" x14ac:dyDescent="0.2">
      <c r="A113" s="30" t="str">
        <f>[1]ORÇAMENTO!O122</f>
        <v>8.1.12.</v>
      </c>
      <c r="B113" s="29" t="str">
        <f>[1]ORÇAMENTO!P122</f>
        <v>SINAPI</v>
      </c>
      <c r="C113" s="29" t="str">
        <f>[1]ORÇAMENTO!Q122</f>
        <v>91929</v>
      </c>
      <c r="D113" s="40" t="str">
        <f>[1]ORÇAMENTO!R122</f>
        <v>CABO DE COBRE FLEXÍVEL ISOLADO, 4 MM², ANTI-CHAMA 0,6/1,0 KV, PARA CIRCUITOS TERMINAIS - FORNECIMENTO E INSTALAÇÃO. AF_03/2023</v>
      </c>
      <c r="E113" s="39" t="str">
        <f>[1]ORÇAMENTO!S122</f>
        <v>M</v>
      </c>
      <c r="F113" s="23">
        <f>[1]ORÇAMENTO!T122</f>
        <v>400</v>
      </c>
      <c r="G113" s="23"/>
      <c r="H113" s="24">
        <f t="shared" si="6"/>
        <v>0</v>
      </c>
      <c r="I113" s="25">
        <f t="shared" si="7"/>
        <v>0</v>
      </c>
    </row>
    <row r="114" spans="1:9" ht="25.5" x14ac:dyDescent="0.2">
      <c r="A114" s="30" t="str">
        <f>[1]ORÇAMENTO!O123</f>
        <v>8.1.13.</v>
      </c>
      <c r="B114" s="29" t="str">
        <f>[1]ORÇAMENTO!P123</f>
        <v>SINAPI</v>
      </c>
      <c r="C114" s="29" t="str">
        <f>[1]ORÇAMENTO!Q123</f>
        <v>96985</v>
      </c>
      <c r="D114" s="40" t="str">
        <f>[1]ORÇAMENTO!R123</f>
        <v>HASTE DE ATERRAMENTO, DIÂMETRO 5/8", COM 3 METROS - FORNECIMENTO E INSTALAÇÃO. AF_08/2023</v>
      </c>
      <c r="E114" s="39" t="str">
        <f>[1]ORÇAMENTO!S123</f>
        <v>UN</v>
      </c>
      <c r="F114" s="23">
        <f>[1]ORÇAMENTO!T123</f>
        <v>7</v>
      </c>
      <c r="G114" s="23"/>
      <c r="H114" s="24">
        <f t="shared" si="6"/>
        <v>0</v>
      </c>
      <c r="I114" s="25">
        <f t="shared" si="7"/>
        <v>0</v>
      </c>
    </row>
    <row r="115" spans="1:9" x14ac:dyDescent="0.2">
      <c r="A115" s="52" t="str">
        <f>[1]ORÇAMENTO!O124</f>
        <v>9.</v>
      </c>
      <c r="B115" s="49"/>
      <c r="C115" s="36"/>
      <c r="D115" s="50" t="str">
        <f>[1]ORÇAMENTO!R124</f>
        <v>SERVIÇOS COMPLEMENTARES</v>
      </c>
      <c r="E115" s="37"/>
      <c r="F115" s="37"/>
      <c r="G115" s="45"/>
      <c r="H115" s="44"/>
      <c r="I115" s="43"/>
    </row>
    <row r="116" spans="1:9" x14ac:dyDescent="0.2">
      <c r="A116" s="52" t="str">
        <f>[1]ORÇAMENTO!O125</f>
        <v>9.1.</v>
      </c>
      <c r="B116" s="49"/>
      <c r="C116" s="36"/>
      <c r="D116" s="50" t="str">
        <f>[1]ORÇAMENTO!R125</f>
        <v>SERVIÇOS COMPLEMENTARES</v>
      </c>
      <c r="E116" s="37"/>
      <c r="F116" s="37"/>
      <c r="G116" s="45"/>
      <c r="H116" s="46" t="s">
        <v>8</v>
      </c>
      <c r="I116" s="47">
        <f>SUM(I117)</f>
        <v>0</v>
      </c>
    </row>
    <row r="117" spans="1:9" ht="51" x14ac:dyDescent="0.2">
      <c r="A117" s="30" t="str">
        <f>[1]ORÇAMENTO!O126</f>
        <v>9.1.1.</v>
      </c>
      <c r="B117" s="29" t="str">
        <f>[1]ORÇAMENTO!P126</f>
        <v>SINAPI-I</v>
      </c>
      <c r="C117" s="29" t="str">
        <f>[1]ORÇAMENTO!Q126</f>
        <v>25399</v>
      </c>
      <c r="D117" s="40" t="str">
        <f>[1]ORÇAMENTO!R126</f>
        <v>CONJUNTO PARA QUADRA DE VOLEI COM POSTES EM TUBO DE ACO GALVANIZADO 3", H = *255* CM, PINTURA EM TINTA ESMALTE SINTETICO, REDE DE NYLON COM 2 MM, MALHA 10 X 10 CM E ANTENAS OFICIAIS EM FIBRA DE VIDRO</v>
      </c>
      <c r="E117" s="39" t="str">
        <f>[1]ORÇAMENTO!S126</f>
        <v>UN</v>
      </c>
      <c r="F117" s="23">
        <f>[1]ORÇAMENTO!T126</f>
        <v>1</v>
      </c>
      <c r="G117" s="23"/>
      <c r="H117" s="24">
        <f t="shared" ref="H117" si="8">ROUND(G117*1.2423,2)</f>
        <v>0</v>
      </c>
      <c r="I117" s="25">
        <f t="shared" ref="I117" si="9">ROUND(H117*F117,2)</f>
        <v>0</v>
      </c>
    </row>
    <row r="118" spans="1:9" x14ac:dyDescent="0.2">
      <c r="A118" s="20"/>
      <c r="B118" s="20"/>
      <c r="C118" s="20"/>
      <c r="D118" s="19"/>
      <c r="E118" s="14"/>
      <c r="F118" s="21"/>
      <c r="G118" s="21"/>
      <c r="H118" s="17" t="s">
        <v>9</v>
      </c>
      <c r="I118" s="21">
        <f>I116+I101+I88+I69+I61+I42+I36+I19+I8</f>
        <v>0</v>
      </c>
    </row>
  </sheetData>
  <autoFilter ref="A6:I118" xr:uid="{00000000-0001-0000-0100-000000000000}"/>
  <mergeCells count="3">
    <mergeCell ref="D1:I1"/>
    <mergeCell ref="D2:I2"/>
    <mergeCell ref="G5:I5"/>
  </mergeCells>
  <printOptions horizontalCentered="1"/>
  <pageMargins left="0.43307086614173229" right="0.11811023622047245" top="0.11811023622047245" bottom="0.11811023622047245" header="0.31496062992125984" footer="0.31496062992125984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pageSetUpPr fitToPage="1"/>
  </sheetPr>
  <dimension ref="B1:IU56"/>
  <sheetViews>
    <sheetView showGridLines="0" zoomScaleNormal="100" workbookViewId="0">
      <selection activeCell="G40" sqref="G40"/>
    </sheetView>
  </sheetViews>
  <sheetFormatPr defaultRowHeight="15" x14ac:dyDescent="0.2"/>
  <cols>
    <col min="1" max="1" width="9.140625" style="3"/>
    <col min="2" max="2" width="53.28515625" style="3" customWidth="1"/>
    <col min="3" max="8" width="12.140625" style="3" bestFit="1" customWidth="1"/>
    <col min="9" max="10" width="11.28515625" style="3" bestFit="1" customWidth="1"/>
    <col min="11" max="21" width="6.7109375" style="3" hidden="1" customWidth="1"/>
    <col min="22" max="22" width="13.7109375" style="3" customWidth="1"/>
    <col min="23" max="23" width="11.5703125" style="3" customWidth="1"/>
    <col min="24" max="24" width="13.28515625" style="3" bestFit="1" customWidth="1"/>
    <col min="25" max="25" width="15.85546875" style="3" bestFit="1" customWidth="1"/>
    <col min="26" max="16384" width="9.140625" style="3"/>
  </cols>
  <sheetData>
    <row r="1" spans="2:255" ht="9.75" customHeight="1" x14ac:dyDescent="0.2">
      <c r="C1" s="32" t="s">
        <v>15</v>
      </c>
    </row>
    <row r="2" spans="2:255" x14ac:dyDescent="0.2">
      <c r="V2" s="26"/>
      <c r="W2" s="27"/>
    </row>
    <row r="3" spans="2:255" x14ac:dyDescent="0.2">
      <c r="B3" s="103" t="s">
        <v>10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</row>
    <row r="6" spans="2:255" x14ac:dyDescent="0.2">
      <c r="B6" s="104" t="str">
        <f>Planilha!D4</f>
        <v>OBRA: Implantação de Quadra Esportiva de Areia - Raspadão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</row>
    <row r="7" spans="2:255" x14ac:dyDescent="0.2"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</row>
    <row r="8" spans="2:255" s="2" customFormat="1" x14ac:dyDescent="0.2">
      <c r="B8" s="106" t="s">
        <v>4</v>
      </c>
      <c r="C8" s="78" t="s">
        <v>11</v>
      </c>
      <c r="D8" s="78"/>
      <c r="E8" s="78"/>
      <c r="F8" s="83"/>
      <c r="G8" s="65"/>
      <c r="H8" s="78"/>
      <c r="I8" s="78"/>
      <c r="J8" s="83"/>
      <c r="K8" s="4"/>
      <c r="L8" s="5"/>
      <c r="M8" s="5"/>
      <c r="N8" s="9"/>
      <c r="O8" s="4"/>
      <c r="P8" s="5"/>
      <c r="Q8" s="5"/>
      <c r="R8" s="5"/>
      <c r="S8" s="5"/>
      <c r="T8" s="5"/>
      <c r="U8" s="5"/>
      <c r="V8" s="107" t="s">
        <v>12</v>
      </c>
      <c r="W8" s="106" t="s">
        <v>13</v>
      </c>
      <c r="X8" s="2" t="s">
        <v>14</v>
      </c>
    </row>
    <row r="9" spans="2:255" s="2" customFormat="1" ht="27" customHeight="1" x14ac:dyDescent="0.2">
      <c r="B9" s="106"/>
      <c r="C9" s="61">
        <v>1</v>
      </c>
      <c r="D9" s="61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82">
        <v>9</v>
      </c>
      <c r="L9" s="6">
        <v>10</v>
      </c>
      <c r="M9" s="6">
        <v>11</v>
      </c>
      <c r="N9" s="6">
        <v>12</v>
      </c>
      <c r="O9" s="6">
        <v>13</v>
      </c>
      <c r="P9" s="6">
        <v>14</v>
      </c>
      <c r="Q9" s="6">
        <v>15</v>
      </c>
      <c r="R9" s="6">
        <v>16</v>
      </c>
      <c r="S9" s="6">
        <v>17</v>
      </c>
      <c r="T9" s="6">
        <v>18</v>
      </c>
      <c r="U9" s="84">
        <v>19</v>
      </c>
      <c r="V9" s="107"/>
      <c r="W9" s="106"/>
    </row>
    <row r="10" spans="2:255" ht="9.9499999999999993" customHeight="1" x14ac:dyDescent="0.2">
      <c r="B10" s="101" t="s">
        <v>20</v>
      </c>
      <c r="C10" s="79"/>
      <c r="D10" s="73"/>
      <c r="E10" s="66"/>
      <c r="F10" s="73"/>
      <c r="G10" s="66"/>
      <c r="H10" s="73"/>
      <c r="I10" s="66"/>
      <c r="J10" s="66"/>
      <c r="K10" s="62"/>
      <c r="L10" s="7"/>
      <c r="M10" s="7"/>
      <c r="N10" s="7"/>
      <c r="O10" s="7"/>
      <c r="P10" s="7"/>
      <c r="Q10" s="7"/>
      <c r="R10" s="7"/>
      <c r="S10" s="7"/>
      <c r="T10" s="7"/>
      <c r="U10" s="85"/>
      <c r="V10" s="100">
        <v>0</v>
      </c>
      <c r="W10" s="99" t="e">
        <f>V10/$V$37</f>
        <v>#DIV/0!</v>
      </c>
      <c r="X10" s="108">
        <f>SUM(C12:J12)-V10</f>
        <v>0</v>
      </c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2:255" ht="5.0999999999999996" customHeight="1" x14ac:dyDescent="0.2">
      <c r="B11" s="102" t="s">
        <v>14</v>
      </c>
      <c r="C11" s="88" t="s">
        <v>15</v>
      </c>
      <c r="D11" s="74"/>
      <c r="E11" s="71"/>
      <c r="F11" s="77"/>
      <c r="G11" s="72"/>
      <c r="H11" s="74"/>
      <c r="I11" s="72"/>
      <c r="J11" s="72"/>
      <c r="K11" s="63"/>
      <c r="L11" s="31"/>
      <c r="M11" s="31"/>
      <c r="N11" s="31"/>
      <c r="O11" s="31"/>
      <c r="P11" s="31"/>
      <c r="Q11" s="31"/>
      <c r="R11" s="31"/>
      <c r="S11" s="31"/>
      <c r="T11" s="31"/>
      <c r="U11" s="86"/>
      <c r="V11" s="100"/>
      <c r="W11" s="99"/>
      <c r="X11" s="109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2:255" ht="9.75" customHeight="1" x14ac:dyDescent="0.2">
      <c r="B12" s="102" t="s">
        <v>14</v>
      </c>
      <c r="C12" s="81">
        <f>V10</f>
        <v>0</v>
      </c>
      <c r="D12" s="75" t="str">
        <f t="shared" ref="D12:U12" si="0">IF(D11="x", $V10/COUNTIF($C11:$U11,"x"), "")</f>
        <v/>
      </c>
      <c r="E12" s="68" t="str">
        <f t="shared" si="0"/>
        <v/>
      </c>
      <c r="F12" s="75" t="str">
        <f t="shared" si="0"/>
        <v/>
      </c>
      <c r="G12" s="68" t="str">
        <f t="shared" si="0"/>
        <v/>
      </c>
      <c r="H12" s="75" t="str">
        <f t="shared" si="0"/>
        <v/>
      </c>
      <c r="I12" s="68" t="str">
        <f t="shared" si="0"/>
        <v/>
      </c>
      <c r="J12" s="68" t="str">
        <f t="shared" si="0"/>
        <v/>
      </c>
      <c r="K12" s="64" t="str">
        <f t="shared" si="0"/>
        <v/>
      </c>
      <c r="L12" s="33" t="str">
        <f t="shared" si="0"/>
        <v/>
      </c>
      <c r="M12" s="33" t="str">
        <f t="shared" si="0"/>
        <v/>
      </c>
      <c r="N12" s="33" t="str">
        <f t="shared" si="0"/>
        <v/>
      </c>
      <c r="O12" s="33" t="str">
        <f t="shared" si="0"/>
        <v/>
      </c>
      <c r="P12" s="33" t="str">
        <f t="shared" si="0"/>
        <v/>
      </c>
      <c r="Q12" s="33" t="str">
        <f t="shared" si="0"/>
        <v/>
      </c>
      <c r="R12" s="33" t="str">
        <f t="shared" si="0"/>
        <v/>
      </c>
      <c r="S12" s="33" t="str">
        <f t="shared" si="0"/>
        <v/>
      </c>
      <c r="T12" s="33" t="str">
        <f t="shared" si="0"/>
        <v/>
      </c>
      <c r="U12" s="87" t="str">
        <f t="shared" si="0"/>
        <v/>
      </c>
      <c r="V12" s="100"/>
      <c r="W12" s="99"/>
      <c r="X12" s="109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2:255" ht="9.9499999999999993" customHeight="1" x14ac:dyDescent="0.2">
      <c r="B13" s="101" t="s">
        <v>21</v>
      </c>
      <c r="C13" s="89"/>
      <c r="E13" s="69"/>
      <c r="G13" s="69"/>
      <c r="I13" s="69"/>
      <c r="J13" s="69"/>
      <c r="K13" s="62"/>
      <c r="L13" s="7"/>
      <c r="M13" s="7"/>
      <c r="N13" s="7"/>
      <c r="O13" s="7"/>
      <c r="P13" s="7"/>
      <c r="Q13" s="7"/>
      <c r="R13" s="7"/>
      <c r="S13" s="7"/>
      <c r="T13" s="7"/>
      <c r="U13" s="85"/>
      <c r="V13" s="100"/>
      <c r="W13" s="99" t="e">
        <f>V13/$V$37</f>
        <v>#DIV/0!</v>
      </c>
      <c r="X13" s="108">
        <f>SUM(C15:J15)-V13</f>
        <v>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2:255" ht="5.0999999999999996" customHeight="1" x14ac:dyDescent="0.2">
      <c r="B14" s="102" t="s">
        <v>14</v>
      </c>
      <c r="C14" s="88" t="s">
        <v>15</v>
      </c>
      <c r="D14" s="74" t="s">
        <v>15</v>
      </c>
      <c r="E14" s="71" t="s">
        <v>15</v>
      </c>
      <c r="F14" s="77" t="s">
        <v>15</v>
      </c>
      <c r="G14" s="72"/>
      <c r="H14" s="74"/>
      <c r="I14" s="72"/>
      <c r="J14" s="72"/>
      <c r="K14" s="63"/>
      <c r="L14" s="31"/>
      <c r="M14" s="31"/>
      <c r="N14" s="31"/>
      <c r="O14" s="31"/>
      <c r="P14" s="31"/>
      <c r="Q14" s="31"/>
      <c r="R14" s="31"/>
      <c r="S14" s="31"/>
      <c r="T14" s="31"/>
      <c r="U14" s="86"/>
      <c r="V14" s="100"/>
      <c r="W14" s="99"/>
      <c r="X14" s="109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2:255" ht="9.75" customHeight="1" x14ac:dyDescent="0.2">
      <c r="B15" s="102" t="s">
        <v>14</v>
      </c>
      <c r="C15" s="90">
        <f>V13*[1]CRONO!$T$17</f>
        <v>0</v>
      </c>
      <c r="D15" s="76">
        <f>V13*[1]CRONO!$U$17</f>
        <v>0</v>
      </c>
      <c r="E15" s="70">
        <f>V13*[1]CRONO!$V$17</f>
        <v>0</v>
      </c>
      <c r="F15" s="76">
        <f>V13*[1]CRONO!$W$17</f>
        <v>0</v>
      </c>
      <c r="G15" s="70" t="str">
        <f t="shared" ref="G15:U15" si="1">IF(G14="x", $V13/COUNTIF($C14:$U14,"x"), "")</f>
        <v/>
      </c>
      <c r="H15" s="76" t="str">
        <f t="shared" si="1"/>
        <v/>
      </c>
      <c r="I15" s="70" t="str">
        <f t="shared" si="1"/>
        <v/>
      </c>
      <c r="J15" s="70" t="str">
        <f t="shared" si="1"/>
        <v/>
      </c>
      <c r="K15" s="64" t="str">
        <f t="shared" si="1"/>
        <v/>
      </c>
      <c r="L15" s="33" t="str">
        <f t="shared" si="1"/>
        <v/>
      </c>
      <c r="M15" s="33" t="str">
        <f t="shared" si="1"/>
        <v/>
      </c>
      <c r="N15" s="33" t="str">
        <f t="shared" si="1"/>
        <v/>
      </c>
      <c r="O15" s="33" t="str">
        <f t="shared" si="1"/>
        <v/>
      </c>
      <c r="P15" s="33" t="str">
        <f t="shared" si="1"/>
        <v/>
      </c>
      <c r="Q15" s="33" t="str">
        <f t="shared" si="1"/>
        <v/>
      </c>
      <c r="R15" s="33" t="str">
        <f t="shared" si="1"/>
        <v/>
      </c>
      <c r="S15" s="33" t="str">
        <f t="shared" si="1"/>
        <v/>
      </c>
      <c r="T15" s="33" t="str">
        <f t="shared" si="1"/>
        <v/>
      </c>
      <c r="U15" s="87" t="str">
        <f t="shared" si="1"/>
        <v/>
      </c>
      <c r="V15" s="100"/>
      <c r="W15" s="99"/>
      <c r="X15" s="109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2:255" ht="9.9499999999999993" customHeight="1" x14ac:dyDescent="0.2">
      <c r="B16" s="101" t="s">
        <v>22</v>
      </c>
      <c r="C16" s="79"/>
      <c r="D16" s="73"/>
      <c r="E16" s="66"/>
      <c r="F16" s="73"/>
      <c r="G16" s="66"/>
      <c r="H16" s="73"/>
      <c r="I16" s="66"/>
      <c r="J16" s="66"/>
      <c r="K16" s="62"/>
      <c r="L16" s="7"/>
      <c r="M16" s="7"/>
      <c r="N16" s="7"/>
      <c r="O16" s="7"/>
      <c r="P16" s="7"/>
      <c r="Q16" s="7"/>
      <c r="R16" s="7"/>
      <c r="S16" s="7"/>
      <c r="T16" s="7"/>
      <c r="U16" s="85"/>
      <c r="V16" s="100"/>
      <c r="W16" s="99" t="e">
        <f>V16/$V$37</f>
        <v>#DIV/0!</v>
      </c>
      <c r="X16" s="108">
        <f>SUM(C18:J18)-V16</f>
        <v>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2:255" ht="5.0999999999999996" customHeight="1" x14ac:dyDescent="0.2">
      <c r="B17" s="102" t="s">
        <v>14</v>
      </c>
      <c r="C17" s="88"/>
      <c r="D17" s="74"/>
      <c r="E17" s="71" t="s">
        <v>15</v>
      </c>
      <c r="F17" s="77" t="s">
        <v>15</v>
      </c>
      <c r="G17" s="72"/>
      <c r="H17" s="74"/>
      <c r="I17" s="72"/>
      <c r="J17" s="72"/>
      <c r="K17" s="63"/>
      <c r="L17" s="31"/>
      <c r="M17" s="31"/>
      <c r="N17" s="31"/>
      <c r="O17" s="31"/>
      <c r="P17" s="31"/>
      <c r="Q17" s="31"/>
      <c r="R17" s="31"/>
      <c r="S17" s="31"/>
      <c r="T17" s="31"/>
      <c r="U17" s="86"/>
      <c r="V17" s="100"/>
      <c r="W17" s="99"/>
      <c r="X17" s="109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2:255" ht="9.75" customHeight="1" x14ac:dyDescent="0.2">
      <c r="B18" s="102" t="s">
        <v>14</v>
      </c>
      <c r="C18" s="81" t="str">
        <f t="shared" ref="C18:D18" si="2">IF(C17="x", $V16/COUNTIF($C17:$U17,"x"), "")</f>
        <v/>
      </c>
      <c r="D18" s="75" t="str">
        <f t="shared" si="2"/>
        <v/>
      </c>
      <c r="E18" s="68">
        <f>V16*[1]CRONO!$V$20</f>
        <v>0</v>
      </c>
      <c r="F18" s="75">
        <f>V16*[1]CRONO!$W$20</f>
        <v>0</v>
      </c>
      <c r="G18" s="68" t="str">
        <f t="shared" ref="G18:U18" si="3">IF(G17="x", $V16/COUNTIF($C17:$U17,"x"), "")</f>
        <v/>
      </c>
      <c r="H18" s="75" t="str">
        <f t="shared" si="3"/>
        <v/>
      </c>
      <c r="I18" s="68" t="str">
        <f t="shared" si="3"/>
        <v/>
      </c>
      <c r="J18" s="68" t="str">
        <f t="shared" si="3"/>
        <v/>
      </c>
      <c r="K18" s="64" t="str">
        <f t="shared" si="3"/>
        <v/>
      </c>
      <c r="L18" s="33" t="str">
        <f t="shared" si="3"/>
        <v/>
      </c>
      <c r="M18" s="33" t="str">
        <f t="shared" si="3"/>
        <v/>
      </c>
      <c r="N18" s="33" t="str">
        <f t="shared" si="3"/>
        <v/>
      </c>
      <c r="O18" s="33" t="str">
        <f t="shared" si="3"/>
        <v/>
      </c>
      <c r="P18" s="33" t="str">
        <f t="shared" si="3"/>
        <v/>
      </c>
      <c r="Q18" s="33" t="str">
        <f t="shared" si="3"/>
        <v/>
      </c>
      <c r="R18" s="33" t="str">
        <f t="shared" si="3"/>
        <v/>
      </c>
      <c r="S18" s="33" t="str">
        <f t="shared" si="3"/>
        <v/>
      </c>
      <c r="T18" s="33" t="str">
        <f t="shared" si="3"/>
        <v/>
      </c>
      <c r="U18" s="87" t="str">
        <f t="shared" si="3"/>
        <v/>
      </c>
      <c r="V18" s="100"/>
      <c r="W18" s="99"/>
      <c r="X18" s="109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2:255" ht="9.9499999999999993" customHeight="1" x14ac:dyDescent="0.2">
      <c r="B19" s="101" t="s">
        <v>23</v>
      </c>
      <c r="C19" s="89"/>
      <c r="E19" s="69"/>
      <c r="G19" s="69"/>
      <c r="I19" s="69"/>
      <c r="J19" s="69"/>
      <c r="K19" s="62"/>
      <c r="L19" s="7"/>
      <c r="M19" s="7"/>
      <c r="N19" s="7"/>
      <c r="O19" s="7"/>
      <c r="P19" s="7"/>
      <c r="Q19" s="7"/>
      <c r="R19" s="7"/>
      <c r="S19" s="7"/>
      <c r="T19" s="7"/>
      <c r="U19" s="85"/>
      <c r="V19" s="100"/>
      <c r="W19" s="99" t="e">
        <f>V19/$V$37</f>
        <v>#DIV/0!</v>
      </c>
      <c r="X19" s="108">
        <f>SUM(C21:J21)-V19</f>
        <v>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</row>
    <row r="20" spans="2:255" ht="5.0999999999999996" customHeight="1" x14ac:dyDescent="0.2">
      <c r="B20" s="102" t="s">
        <v>14</v>
      </c>
      <c r="C20" s="88" t="s">
        <v>15</v>
      </c>
      <c r="D20" s="77" t="s">
        <v>15</v>
      </c>
      <c r="E20" s="71" t="s">
        <v>15</v>
      </c>
      <c r="F20" s="74"/>
      <c r="G20" s="72"/>
      <c r="H20" s="74"/>
      <c r="I20" s="72"/>
      <c r="J20" s="72"/>
      <c r="K20" s="63"/>
      <c r="L20" s="31"/>
      <c r="M20" s="31"/>
      <c r="N20" s="31"/>
      <c r="O20" s="31"/>
      <c r="P20" s="31"/>
      <c r="Q20" s="31"/>
      <c r="R20" s="31"/>
      <c r="S20" s="31"/>
      <c r="T20" s="31"/>
      <c r="U20" s="86"/>
      <c r="V20" s="100"/>
      <c r="W20" s="99"/>
      <c r="X20" s="109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2:255" ht="9.75" customHeight="1" x14ac:dyDescent="0.2">
      <c r="B21" s="102" t="s">
        <v>14</v>
      </c>
      <c r="C21" s="90">
        <f>V19*[1]CRONO!$T$23</f>
        <v>0</v>
      </c>
      <c r="D21" s="76">
        <f>V19*[1]CRONO!$U$23</f>
        <v>0</v>
      </c>
      <c r="E21" s="70">
        <f>V19*[1]CRONO!$V$23</f>
        <v>0</v>
      </c>
      <c r="F21" s="76" t="str">
        <f t="shared" ref="F21:U21" si="4">IF(F20="x", $V19/COUNTIF($C20:$U20,"x"), "")</f>
        <v/>
      </c>
      <c r="G21" s="70" t="str">
        <f t="shared" si="4"/>
        <v/>
      </c>
      <c r="H21" s="76" t="str">
        <f t="shared" si="4"/>
        <v/>
      </c>
      <c r="I21" s="70" t="str">
        <f t="shared" si="4"/>
        <v/>
      </c>
      <c r="J21" s="70" t="str">
        <f t="shared" si="4"/>
        <v/>
      </c>
      <c r="K21" s="64" t="str">
        <f t="shared" si="4"/>
        <v/>
      </c>
      <c r="L21" s="33" t="str">
        <f t="shared" si="4"/>
        <v/>
      </c>
      <c r="M21" s="33" t="str">
        <f t="shared" si="4"/>
        <v/>
      </c>
      <c r="N21" s="33" t="str">
        <f t="shared" si="4"/>
        <v/>
      </c>
      <c r="O21" s="33" t="str">
        <f t="shared" si="4"/>
        <v/>
      </c>
      <c r="P21" s="33" t="str">
        <f t="shared" si="4"/>
        <v/>
      </c>
      <c r="Q21" s="33" t="str">
        <f t="shared" si="4"/>
        <v/>
      </c>
      <c r="R21" s="33" t="str">
        <f t="shared" si="4"/>
        <v/>
      </c>
      <c r="S21" s="33" t="str">
        <f t="shared" si="4"/>
        <v/>
      </c>
      <c r="T21" s="33" t="str">
        <f t="shared" si="4"/>
        <v/>
      </c>
      <c r="U21" s="87" t="str">
        <f t="shared" si="4"/>
        <v/>
      </c>
      <c r="V21" s="100"/>
      <c r="W21" s="99"/>
      <c r="X21" s="109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2:255" ht="9.9499999999999993" customHeight="1" x14ac:dyDescent="0.2">
      <c r="B22" s="101" t="s">
        <v>24</v>
      </c>
      <c r="C22" s="79"/>
      <c r="D22" s="73"/>
      <c r="E22" s="66"/>
      <c r="F22" s="73"/>
      <c r="G22" s="66"/>
      <c r="H22" s="73"/>
      <c r="I22" s="66"/>
      <c r="J22" s="66"/>
      <c r="K22" s="62"/>
      <c r="L22" s="7"/>
      <c r="M22" s="7"/>
      <c r="N22" s="7"/>
      <c r="O22" s="7"/>
      <c r="P22" s="7"/>
      <c r="Q22" s="7"/>
      <c r="R22" s="7"/>
      <c r="S22" s="7"/>
      <c r="T22" s="7"/>
      <c r="U22" s="85"/>
      <c r="V22" s="100"/>
      <c r="W22" s="99" t="e">
        <f>V22/$V$37</f>
        <v>#DIV/0!</v>
      </c>
      <c r="X22" s="108">
        <f>SUM(C24:J24)-V22</f>
        <v>0</v>
      </c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</row>
    <row r="23" spans="2:255" ht="5.0999999999999996" customHeight="1" x14ac:dyDescent="0.2">
      <c r="B23" s="102" t="s">
        <v>14</v>
      </c>
      <c r="C23" s="88"/>
      <c r="D23" s="74"/>
      <c r="E23" s="72"/>
      <c r="F23" s="77" t="s">
        <v>15</v>
      </c>
      <c r="G23" s="71" t="s">
        <v>15</v>
      </c>
      <c r="H23" s="77" t="s">
        <v>15</v>
      </c>
      <c r="I23" s="72"/>
      <c r="J23" s="72"/>
      <c r="K23" s="63"/>
      <c r="L23" s="31"/>
      <c r="M23" s="31"/>
      <c r="N23" s="31"/>
      <c r="O23" s="31"/>
      <c r="P23" s="31"/>
      <c r="Q23" s="31"/>
      <c r="R23" s="31"/>
      <c r="S23" s="31"/>
      <c r="T23" s="31"/>
      <c r="U23" s="86"/>
      <c r="V23" s="100"/>
      <c r="W23" s="99"/>
      <c r="X23" s="109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</row>
    <row r="24" spans="2:255" ht="9.75" customHeight="1" x14ac:dyDescent="0.2">
      <c r="B24" s="102" t="s">
        <v>14</v>
      </c>
      <c r="C24" s="81" t="str">
        <f t="shared" ref="C24:D24" si="5">IF(C23="x", $V22/COUNTIF($C23:$U23,"x"), "")</f>
        <v/>
      </c>
      <c r="D24" s="75" t="str">
        <f t="shared" si="5"/>
        <v/>
      </c>
      <c r="E24" s="68" t="str">
        <f t="shared" ref="E24:U24" si="6">IF(E23="x", $V22/COUNTIF($C23:$U23,"x"), "")</f>
        <v/>
      </c>
      <c r="F24" s="75">
        <f>V22*[1]CRONO!$W$26</f>
        <v>0</v>
      </c>
      <c r="G24" s="68">
        <f>V22*[1]CRONO!$X$26</f>
        <v>0</v>
      </c>
      <c r="H24" s="75">
        <f>V22*[1]CRONO!$Y$26</f>
        <v>0</v>
      </c>
      <c r="I24" s="68" t="str">
        <f t="shared" si="6"/>
        <v/>
      </c>
      <c r="J24" s="68" t="str">
        <f t="shared" si="6"/>
        <v/>
      </c>
      <c r="K24" s="64" t="str">
        <f t="shared" si="6"/>
        <v/>
      </c>
      <c r="L24" s="33" t="str">
        <f t="shared" si="6"/>
        <v/>
      </c>
      <c r="M24" s="33" t="str">
        <f t="shared" si="6"/>
        <v/>
      </c>
      <c r="N24" s="33" t="str">
        <f t="shared" si="6"/>
        <v/>
      </c>
      <c r="O24" s="33" t="str">
        <f t="shared" si="6"/>
        <v/>
      </c>
      <c r="P24" s="33" t="str">
        <f t="shared" si="6"/>
        <v/>
      </c>
      <c r="Q24" s="33" t="str">
        <f t="shared" si="6"/>
        <v/>
      </c>
      <c r="R24" s="33" t="str">
        <f t="shared" si="6"/>
        <v/>
      </c>
      <c r="S24" s="33" t="str">
        <f t="shared" si="6"/>
        <v/>
      </c>
      <c r="T24" s="33" t="str">
        <f t="shared" si="6"/>
        <v/>
      </c>
      <c r="U24" s="87" t="str">
        <f t="shared" si="6"/>
        <v/>
      </c>
      <c r="V24" s="100"/>
      <c r="W24" s="99"/>
      <c r="X24" s="109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</row>
    <row r="25" spans="2:255" ht="9.9499999999999993" customHeight="1" x14ac:dyDescent="0.2">
      <c r="B25" s="101" t="s">
        <v>25</v>
      </c>
      <c r="C25" s="89"/>
      <c r="E25" s="69"/>
      <c r="G25" s="69"/>
      <c r="I25" s="69"/>
      <c r="J25" s="69"/>
      <c r="K25" s="62"/>
      <c r="L25" s="7"/>
      <c r="M25" s="7"/>
      <c r="N25" s="7"/>
      <c r="O25" s="7"/>
      <c r="P25" s="7"/>
      <c r="Q25" s="7"/>
      <c r="R25" s="7"/>
      <c r="S25" s="7"/>
      <c r="T25" s="7"/>
      <c r="U25" s="85"/>
      <c r="V25" s="100"/>
      <c r="W25" s="99" t="e">
        <f>V25/$V$37</f>
        <v>#DIV/0!</v>
      </c>
      <c r="X25" s="108">
        <f>SUM(C27:J27)-V25</f>
        <v>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</row>
    <row r="26" spans="2:255" ht="5.0999999999999996" customHeight="1" x14ac:dyDescent="0.2">
      <c r="B26" s="102" t="s">
        <v>14</v>
      </c>
      <c r="C26" s="91" t="s">
        <v>15</v>
      </c>
      <c r="D26" s="74"/>
      <c r="E26" s="72"/>
      <c r="F26" s="77" t="s">
        <v>15</v>
      </c>
      <c r="G26" s="71" t="s">
        <v>15</v>
      </c>
      <c r="H26" s="77" t="s">
        <v>15</v>
      </c>
      <c r="I26" s="72"/>
      <c r="J26" s="72"/>
      <c r="K26" s="63"/>
      <c r="L26" s="31"/>
      <c r="M26" s="31"/>
      <c r="N26" s="31"/>
      <c r="O26" s="31"/>
      <c r="P26" s="31"/>
      <c r="Q26" s="31"/>
      <c r="R26" s="31"/>
      <c r="S26" s="31"/>
      <c r="T26" s="31"/>
      <c r="U26" s="86"/>
      <c r="V26" s="100"/>
      <c r="W26" s="99"/>
      <c r="X26" s="109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</row>
    <row r="27" spans="2:255" ht="9.75" customHeight="1" x14ac:dyDescent="0.2">
      <c r="B27" s="102" t="s">
        <v>14</v>
      </c>
      <c r="C27" s="90">
        <f>V25*[1]CRONO!$T$29</f>
        <v>0</v>
      </c>
      <c r="D27" s="76" t="str">
        <f t="shared" ref="D27" si="7">IF(D26="x", $V25/COUNTIF($C26:$U26,"x"), "")</f>
        <v/>
      </c>
      <c r="E27" s="70" t="str">
        <f t="shared" ref="E27:U27" si="8">IF(E26="x", $V25/COUNTIF($C26:$U26,"x"), "")</f>
        <v/>
      </c>
      <c r="F27" s="76">
        <f>V25*[1]CRONO!$W$29</f>
        <v>0</v>
      </c>
      <c r="G27" s="70">
        <f>V25*[1]CRONO!$X$29</f>
        <v>0</v>
      </c>
      <c r="H27" s="76">
        <f>V25*[1]CRONO!$Y$29</f>
        <v>0</v>
      </c>
      <c r="I27" s="70" t="str">
        <f t="shared" si="8"/>
        <v/>
      </c>
      <c r="J27" s="70" t="str">
        <f t="shared" si="8"/>
        <v/>
      </c>
      <c r="K27" s="64" t="str">
        <f t="shared" si="8"/>
        <v/>
      </c>
      <c r="L27" s="33" t="str">
        <f t="shared" si="8"/>
        <v/>
      </c>
      <c r="M27" s="33" t="str">
        <f t="shared" si="8"/>
        <v/>
      </c>
      <c r="N27" s="33" t="str">
        <f t="shared" si="8"/>
        <v/>
      </c>
      <c r="O27" s="33" t="str">
        <f t="shared" si="8"/>
        <v/>
      </c>
      <c r="P27" s="33" t="str">
        <f t="shared" si="8"/>
        <v/>
      </c>
      <c r="Q27" s="33" t="str">
        <f t="shared" si="8"/>
        <v/>
      </c>
      <c r="R27" s="33" t="str">
        <f t="shared" si="8"/>
        <v/>
      </c>
      <c r="S27" s="33" t="str">
        <f t="shared" si="8"/>
        <v/>
      </c>
      <c r="T27" s="33" t="str">
        <f t="shared" si="8"/>
        <v/>
      </c>
      <c r="U27" s="87" t="str">
        <f t="shared" si="8"/>
        <v/>
      </c>
      <c r="V27" s="100"/>
      <c r="W27" s="99"/>
      <c r="X27" s="109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</row>
    <row r="28" spans="2:255" ht="9.9499999999999993" customHeight="1" x14ac:dyDescent="0.2">
      <c r="B28" s="101" t="s">
        <v>26</v>
      </c>
      <c r="C28" s="79"/>
      <c r="D28" s="73"/>
      <c r="E28" s="66"/>
      <c r="F28" s="73"/>
      <c r="G28" s="66"/>
      <c r="H28" s="73"/>
      <c r="I28" s="66"/>
      <c r="J28" s="66"/>
      <c r="K28" s="62"/>
      <c r="L28" s="7"/>
      <c r="M28" s="7"/>
      <c r="N28" s="7"/>
      <c r="O28" s="7"/>
      <c r="P28" s="7"/>
      <c r="Q28" s="7"/>
      <c r="R28" s="7"/>
      <c r="S28" s="7"/>
      <c r="T28" s="7"/>
      <c r="U28" s="85"/>
      <c r="V28" s="100"/>
      <c r="W28" s="99" t="e">
        <f>V28/$V$37</f>
        <v>#DIV/0!</v>
      </c>
      <c r="X28" s="108">
        <f>SUM(C30:J30)-V28</f>
        <v>0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</row>
    <row r="29" spans="2:255" ht="5.0999999999999996" customHeight="1" x14ac:dyDescent="0.2">
      <c r="B29" s="102" t="s">
        <v>14</v>
      </c>
      <c r="C29" s="91" t="s">
        <v>15</v>
      </c>
      <c r="D29" s="74"/>
      <c r="E29" s="71" t="s">
        <v>15</v>
      </c>
      <c r="F29" s="77" t="s">
        <v>15</v>
      </c>
      <c r="G29" s="71" t="s">
        <v>15</v>
      </c>
      <c r="H29" s="74"/>
      <c r="I29" s="72"/>
      <c r="J29" s="72"/>
      <c r="K29" s="63"/>
      <c r="L29" s="31"/>
      <c r="M29" s="31"/>
      <c r="N29" s="31"/>
      <c r="O29" s="31"/>
      <c r="P29" s="31"/>
      <c r="Q29" s="31"/>
      <c r="R29" s="31"/>
      <c r="S29" s="31"/>
      <c r="T29" s="31"/>
      <c r="U29" s="86"/>
      <c r="V29" s="100"/>
      <c r="W29" s="99"/>
      <c r="X29" s="10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</row>
    <row r="30" spans="2:255" ht="9.75" customHeight="1" x14ac:dyDescent="0.2">
      <c r="B30" s="102" t="s">
        <v>14</v>
      </c>
      <c r="C30" s="81">
        <f>V28*[1]CRONO!$T$32</f>
        <v>0</v>
      </c>
      <c r="D30" s="75" t="str">
        <f t="shared" ref="D30" si="9">IF(D29="x", $V28/COUNTIF($C29:$U29,"x"), "")</f>
        <v/>
      </c>
      <c r="E30" s="68">
        <f>V28*[1]CRONO!$V$32</f>
        <v>0</v>
      </c>
      <c r="F30" s="75">
        <f>V28*[1]CRONO!$W$32</f>
        <v>0</v>
      </c>
      <c r="G30" s="68">
        <f>V28*[1]CRONO!$X$32</f>
        <v>0</v>
      </c>
      <c r="H30" s="75" t="str">
        <f t="shared" ref="H30:U30" si="10">IF(H29="x", $V28/COUNTIF($C29:$U29,"x"), "")</f>
        <v/>
      </c>
      <c r="I30" s="68" t="str">
        <f t="shared" si="10"/>
        <v/>
      </c>
      <c r="J30" s="68" t="str">
        <f t="shared" si="10"/>
        <v/>
      </c>
      <c r="K30" s="64" t="str">
        <f t="shared" si="10"/>
        <v/>
      </c>
      <c r="L30" s="33" t="str">
        <f t="shared" si="10"/>
        <v/>
      </c>
      <c r="M30" s="33" t="str">
        <f t="shared" si="10"/>
        <v/>
      </c>
      <c r="N30" s="33" t="str">
        <f t="shared" si="10"/>
        <v/>
      </c>
      <c r="O30" s="33" t="str">
        <f t="shared" si="10"/>
        <v/>
      </c>
      <c r="P30" s="33" t="str">
        <f t="shared" si="10"/>
        <v/>
      </c>
      <c r="Q30" s="33" t="str">
        <f t="shared" si="10"/>
        <v/>
      </c>
      <c r="R30" s="33" t="str">
        <f t="shared" si="10"/>
        <v/>
      </c>
      <c r="S30" s="33" t="str">
        <f t="shared" si="10"/>
        <v/>
      </c>
      <c r="T30" s="33" t="str">
        <f t="shared" si="10"/>
        <v/>
      </c>
      <c r="U30" s="87" t="str">
        <f t="shared" si="10"/>
        <v/>
      </c>
      <c r="V30" s="100"/>
      <c r="W30" s="99"/>
      <c r="X30" s="109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</row>
    <row r="31" spans="2:255" ht="9.9499999999999993" customHeight="1" x14ac:dyDescent="0.2">
      <c r="B31" s="101" t="s">
        <v>27</v>
      </c>
      <c r="C31" s="89"/>
      <c r="E31" s="69"/>
      <c r="G31" s="69"/>
      <c r="I31" s="69"/>
      <c r="J31" s="69"/>
      <c r="K31" s="62"/>
      <c r="L31" s="7"/>
      <c r="M31" s="7"/>
      <c r="N31" s="7"/>
      <c r="O31" s="7"/>
      <c r="P31" s="7"/>
      <c r="Q31" s="7"/>
      <c r="R31" s="7"/>
      <c r="S31" s="7"/>
      <c r="T31" s="7"/>
      <c r="U31" s="85"/>
      <c r="V31" s="100"/>
      <c r="W31" s="99" t="e">
        <f>V31/$V$37</f>
        <v>#DIV/0!</v>
      </c>
      <c r="X31" s="108">
        <f>SUM(C33:J33)-V31</f>
        <v>0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</row>
    <row r="32" spans="2:255" ht="5.0999999999999996" customHeight="1" x14ac:dyDescent="0.2">
      <c r="B32" s="102" t="s">
        <v>14</v>
      </c>
      <c r="C32" s="80"/>
      <c r="D32" s="77" t="s">
        <v>15</v>
      </c>
      <c r="E32" s="72"/>
      <c r="F32" s="77" t="s">
        <v>15</v>
      </c>
      <c r="G32" s="72"/>
      <c r="H32" s="74"/>
      <c r="I32" s="72"/>
      <c r="J32" s="72"/>
      <c r="K32" s="63"/>
      <c r="L32" s="31"/>
      <c r="M32" s="31"/>
      <c r="N32" s="31"/>
      <c r="O32" s="31"/>
      <c r="P32" s="31"/>
      <c r="Q32" s="31"/>
      <c r="R32" s="31"/>
      <c r="S32" s="31"/>
      <c r="T32" s="31"/>
      <c r="U32" s="86"/>
      <c r="V32" s="100"/>
      <c r="W32" s="99"/>
      <c r="X32" s="109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</row>
    <row r="33" spans="2:255" ht="9.9499999999999993" customHeight="1" x14ac:dyDescent="0.2">
      <c r="B33" s="102" t="s">
        <v>14</v>
      </c>
      <c r="C33" s="90" t="str">
        <f t="shared" ref="C33" si="11">IF(C32="x", $V31/COUNTIF($C32:$U32,"x"), "")</f>
        <v/>
      </c>
      <c r="D33" s="76">
        <f>V31*[1]CRONO!$U$35</f>
        <v>0</v>
      </c>
      <c r="E33" s="70" t="str">
        <f t="shared" ref="E33:U33" si="12">IF(E32="x", $V31/COUNTIF($C32:$U32,"x"), "")</f>
        <v/>
      </c>
      <c r="F33" s="76">
        <f>V31*[1]CRONO!$W$35</f>
        <v>0</v>
      </c>
      <c r="G33" s="70" t="str">
        <f t="shared" si="12"/>
        <v/>
      </c>
      <c r="H33" s="76" t="str">
        <f t="shared" si="12"/>
        <v/>
      </c>
      <c r="I33" s="70" t="str">
        <f t="shared" si="12"/>
        <v/>
      </c>
      <c r="J33" s="70" t="str">
        <f t="shared" si="12"/>
        <v/>
      </c>
      <c r="K33" s="64" t="str">
        <f t="shared" si="12"/>
        <v/>
      </c>
      <c r="L33" s="33" t="str">
        <f t="shared" si="12"/>
        <v/>
      </c>
      <c r="M33" s="33" t="str">
        <f t="shared" si="12"/>
        <v/>
      </c>
      <c r="N33" s="33" t="str">
        <f t="shared" si="12"/>
        <v/>
      </c>
      <c r="O33" s="33" t="str">
        <f t="shared" si="12"/>
        <v/>
      </c>
      <c r="P33" s="33" t="str">
        <f t="shared" si="12"/>
        <v/>
      </c>
      <c r="Q33" s="33" t="str">
        <f t="shared" si="12"/>
        <v/>
      </c>
      <c r="R33" s="33" t="str">
        <f t="shared" si="12"/>
        <v/>
      </c>
      <c r="S33" s="33" t="str">
        <f t="shared" si="12"/>
        <v/>
      </c>
      <c r="T33" s="33" t="str">
        <f t="shared" si="12"/>
        <v/>
      </c>
      <c r="U33" s="87" t="str">
        <f t="shared" si="12"/>
        <v/>
      </c>
      <c r="V33" s="100"/>
      <c r="W33" s="99"/>
      <c r="X33" s="109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</row>
    <row r="34" spans="2:255" ht="9.9499999999999993" customHeight="1" x14ac:dyDescent="0.2">
      <c r="B34" s="101" t="s">
        <v>28</v>
      </c>
      <c r="C34" s="79"/>
      <c r="D34" s="73"/>
      <c r="E34" s="66"/>
      <c r="F34" s="73"/>
      <c r="G34" s="66"/>
      <c r="H34" s="73"/>
      <c r="I34" s="66"/>
      <c r="J34" s="66"/>
      <c r="K34" s="62"/>
      <c r="L34" s="7"/>
      <c r="M34" s="7"/>
      <c r="N34" s="7"/>
      <c r="O34" s="7"/>
      <c r="P34" s="7"/>
      <c r="Q34" s="7"/>
      <c r="R34" s="7"/>
      <c r="S34" s="7"/>
      <c r="T34" s="7"/>
      <c r="U34" s="85"/>
      <c r="V34" s="100"/>
      <c r="W34" s="99" t="e">
        <f>V34/$V$37</f>
        <v>#DIV/0!</v>
      </c>
      <c r="X34" s="108">
        <f>SUM(C36:J36)-V34</f>
        <v>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</row>
    <row r="35" spans="2:255" ht="5.0999999999999996" customHeight="1" x14ac:dyDescent="0.2">
      <c r="B35" s="102" t="s">
        <v>14</v>
      </c>
      <c r="C35" s="80"/>
      <c r="D35" s="74"/>
      <c r="E35" s="67"/>
      <c r="F35" s="74"/>
      <c r="G35" s="72"/>
      <c r="H35" s="77" t="s">
        <v>15</v>
      </c>
      <c r="I35" s="72"/>
      <c r="J35" s="72"/>
      <c r="K35" s="63"/>
      <c r="L35" s="31"/>
      <c r="M35" s="31"/>
      <c r="N35" s="31"/>
      <c r="O35" s="31"/>
      <c r="P35" s="31"/>
      <c r="Q35" s="31"/>
      <c r="R35" s="31"/>
      <c r="S35" s="31"/>
      <c r="T35" s="31"/>
      <c r="U35" s="86"/>
      <c r="V35" s="100"/>
      <c r="W35" s="99"/>
      <c r="X35" s="109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</row>
    <row r="36" spans="2:255" ht="9.75" customHeight="1" x14ac:dyDescent="0.2">
      <c r="B36" s="102" t="s">
        <v>14</v>
      </c>
      <c r="C36" s="81" t="str">
        <f t="shared" ref="C36:D36" si="13">IF(C35="x", $V34/COUNTIF($C35:$U35,"x"), "")</f>
        <v/>
      </c>
      <c r="D36" s="75" t="str">
        <f t="shared" si="13"/>
        <v/>
      </c>
      <c r="E36" s="68" t="str">
        <f t="shared" ref="E36:U36" si="14">IF(E35="x", $V34/COUNTIF($C35:$U35,"x"), "")</f>
        <v/>
      </c>
      <c r="F36" s="75" t="str">
        <f t="shared" si="14"/>
        <v/>
      </c>
      <c r="G36" s="68" t="str">
        <f t="shared" si="14"/>
        <v/>
      </c>
      <c r="H36" s="75">
        <f t="shared" si="14"/>
        <v>0</v>
      </c>
      <c r="I36" s="68" t="str">
        <f t="shared" si="14"/>
        <v/>
      </c>
      <c r="J36" s="68" t="str">
        <f t="shared" si="14"/>
        <v/>
      </c>
      <c r="K36" s="64" t="str">
        <f t="shared" si="14"/>
        <v/>
      </c>
      <c r="L36" s="33" t="str">
        <f t="shared" si="14"/>
        <v/>
      </c>
      <c r="M36" s="33" t="str">
        <f t="shared" si="14"/>
        <v/>
      </c>
      <c r="N36" s="33" t="str">
        <f t="shared" si="14"/>
        <v/>
      </c>
      <c r="O36" s="33" t="str">
        <f t="shared" si="14"/>
        <v/>
      </c>
      <c r="P36" s="33" t="str">
        <f t="shared" si="14"/>
        <v/>
      </c>
      <c r="Q36" s="33" t="str">
        <f t="shared" si="14"/>
        <v/>
      </c>
      <c r="R36" s="33" t="str">
        <f t="shared" si="14"/>
        <v/>
      </c>
      <c r="S36" s="33" t="str">
        <f t="shared" si="14"/>
        <v/>
      </c>
      <c r="T36" s="33" t="str">
        <f t="shared" si="14"/>
        <v/>
      </c>
      <c r="U36" s="87" t="str">
        <f t="shared" si="14"/>
        <v/>
      </c>
      <c r="V36" s="100"/>
      <c r="W36" s="99"/>
      <c r="X36" s="109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</row>
    <row r="37" spans="2:255" s="2" customFormat="1" ht="9.75" customHeight="1" x14ac:dyDescent="0.2">
      <c r="B37" s="17" t="s">
        <v>9</v>
      </c>
      <c r="C37" s="34">
        <f t="shared" ref="C37:J37" si="15">SUM(C10:C36)</f>
        <v>0</v>
      </c>
      <c r="D37" s="34">
        <f t="shared" si="15"/>
        <v>0</v>
      </c>
      <c r="E37" s="34">
        <f t="shared" si="15"/>
        <v>0</v>
      </c>
      <c r="F37" s="34">
        <f t="shared" si="15"/>
        <v>0</v>
      </c>
      <c r="G37" s="34">
        <f t="shared" si="15"/>
        <v>0</v>
      </c>
      <c r="H37" s="34">
        <f t="shared" si="15"/>
        <v>0</v>
      </c>
      <c r="I37" s="34">
        <f t="shared" si="15"/>
        <v>0</v>
      </c>
      <c r="J37" s="34">
        <f t="shared" si="15"/>
        <v>0</v>
      </c>
      <c r="K37" s="34">
        <f t="shared" ref="K37:U37" si="16">SUM(K10:K12)</f>
        <v>0</v>
      </c>
      <c r="L37" s="34">
        <f t="shared" si="16"/>
        <v>0</v>
      </c>
      <c r="M37" s="34">
        <f t="shared" si="16"/>
        <v>0</v>
      </c>
      <c r="N37" s="34">
        <f t="shared" si="16"/>
        <v>0</v>
      </c>
      <c r="O37" s="34">
        <f t="shared" si="16"/>
        <v>0</v>
      </c>
      <c r="P37" s="34">
        <f t="shared" si="16"/>
        <v>0</v>
      </c>
      <c r="Q37" s="34">
        <f t="shared" si="16"/>
        <v>0</v>
      </c>
      <c r="R37" s="34">
        <f t="shared" si="16"/>
        <v>0</v>
      </c>
      <c r="S37" s="34">
        <f t="shared" si="16"/>
        <v>0</v>
      </c>
      <c r="T37" s="34">
        <f t="shared" si="16"/>
        <v>0</v>
      </c>
      <c r="U37" s="34">
        <f t="shared" si="16"/>
        <v>0</v>
      </c>
      <c r="V37" s="21">
        <f>SUM(V10:V36)</f>
        <v>0</v>
      </c>
      <c r="W37" s="60" t="e">
        <f>SUM(W10:W36)</f>
        <v>#DIV/0!</v>
      </c>
    </row>
    <row r="38" spans="2:255" x14ac:dyDescent="0.2">
      <c r="B38" s="22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21"/>
    </row>
    <row r="39" spans="2:255" x14ac:dyDescent="0.2">
      <c r="B39" s="17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21"/>
    </row>
    <row r="40" spans="2:255" ht="38.25" customHeight="1" x14ac:dyDescent="0.2">
      <c r="B40" s="8"/>
    </row>
    <row r="41" spans="2:255" x14ac:dyDescent="0.2">
      <c r="B41" s="8"/>
      <c r="C41" s="96"/>
      <c r="D41" s="96"/>
      <c r="E41" s="96"/>
      <c r="F41" s="96"/>
      <c r="G41" s="96"/>
      <c r="H41" s="96"/>
    </row>
    <row r="42" spans="2:255" x14ac:dyDescent="0.2">
      <c r="B42" s="8"/>
      <c r="C42" s="97"/>
      <c r="D42" s="97"/>
      <c r="E42" s="97"/>
      <c r="F42" s="97"/>
      <c r="G42" s="97"/>
      <c r="H42" s="97"/>
    </row>
    <row r="43" spans="2:255" x14ac:dyDescent="0.2">
      <c r="B43" s="8"/>
      <c r="C43" s="98"/>
      <c r="D43" s="98"/>
      <c r="E43" s="98"/>
      <c r="F43" s="98"/>
      <c r="G43" s="98"/>
      <c r="H43" s="98"/>
      <c r="U43" s="35"/>
    </row>
    <row r="44" spans="2:255" x14ac:dyDescent="0.2">
      <c r="B44" s="8"/>
      <c r="C44" s="95"/>
      <c r="D44" s="95"/>
      <c r="E44" s="95"/>
      <c r="F44" s="95"/>
      <c r="G44" s="95"/>
      <c r="H44" s="95"/>
      <c r="U44" s="35"/>
    </row>
    <row r="45" spans="2:255" x14ac:dyDescent="0.2">
      <c r="B45" s="8"/>
      <c r="C45" s="13"/>
      <c r="D45" s="13"/>
      <c r="E45" s="13"/>
      <c r="F45" s="13"/>
      <c r="G45" s="13"/>
      <c r="H45" s="13"/>
      <c r="U45" s="35"/>
    </row>
    <row r="46" spans="2:255" x14ac:dyDescent="0.2">
      <c r="B46" s="8"/>
      <c r="C46" s="13"/>
      <c r="D46" s="13"/>
      <c r="E46" s="13"/>
      <c r="F46" s="13"/>
      <c r="G46" s="13"/>
      <c r="H46" s="13"/>
    </row>
    <row r="47" spans="2:255" x14ac:dyDescent="0.2">
      <c r="B47" s="8"/>
      <c r="C47" s="13"/>
      <c r="D47" s="13"/>
      <c r="E47" s="13"/>
      <c r="F47" s="13"/>
      <c r="G47" s="13"/>
      <c r="H47" s="13"/>
    </row>
    <row r="48" spans="2:255" ht="63.75" customHeight="1" x14ac:dyDescent="0.2">
      <c r="B48" s="8"/>
      <c r="C48" s="13"/>
      <c r="D48" s="13"/>
      <c r="E48" s="13"/>
      <c r="F48" s="13"/>
      <c r="G48" s="13"/>
      <c r="H48" s="13"/>
    </row>
    <row r="49" spans="2:8" ht="63.75" customHeight="1" x14ac:dyDescent="0.2">
      <c r="B49" s="8"/>
      <c r="C49" s="13"/>
      <c r="D49" s="13"/>
      <c r="E49" s="13"/>
      <c r="F49" s="13"/>
      <c r="G49" s="13"/>
      <c r="H49" s="13"/>
    </row>
    <row r="50" spans="2:8" x14ac:dyDescent="0.2">
      <c r="B50" s="8"/>
      <c r="C50" s="13"/>
      <c r="D50" s="13"/>
      <c r="E50" s="13"/>
      <c r="F50" s="13"/>
      <c r="G50" s="13"/>
      <c r="H50" s="13"/>
    </row>
    <row r="51" spans="2:8" x14ac:dyDescent="0.2">
      <c r="B51" s="8"/>
      <c r="C51" s="13"/>
      <c r="D51" s="13"/>
      <c r="E51" s="13"/>
      <c r="F51" s="13"/>
      <c r="G51" s="13"/>
      <c r="H51" s="13"/>
    </row>
    <row r="52" spans="2:8" x14ac:dyDescent="0.2">
      <c r="B52" s="8"/>
    </row>
    <row r="53" spans="2:8" x14ac:dyDescent="0.2">
      <c r="B53" s="8"/>
    </row>
    <row r="54" spans="2:8" x14ac:dyDescent="0.2">
      <c r="B54" s="8"/>
    </row>
    <row r="55" spans="2:8" x14ac:dyDescent="0.2">
      <c r="B55" s="8"/>
    </row>
    <row r="56" spans="2:8" x14ac:dyDescent="0.2">
      <c r="B56" s="8"/>
    </row>
  </sheetData>
  <mergeCells count="46">
    <mergeCell ref="X10:X12"/>
    <mergeCell ref="X13:X15"/>
    <mergeCell ref="X16:X18"/>
    <mergeCell ref="V34:V36"/>
    <mergeCell ref="W34:W36"/>
    <mergeCell ref="W10:W12"/>
    <mergeCell ref="W31:W33"/>
    <mergeCell ref="X31:X33"/>
    <mergeCell ref="X34:X36"/>
    <mergeCell ref="X19:X21"/>
    <mergeCell ref="X22:X24"/>
    <mergeCell ref="X25:X27"/>
    <mergeCell ref="X28:X30"/>
    <mergeCell ref="B6:W6"/>
    <mergeCell ref="B7:W7"/>
    <mergeCell ref="B8:B9"/>
    <mergeCell ref="W8:W9"/>
    <mergeCell ref="V8:V9"/>
    <mergeCell ref="B3:W3"/>
    <mergeCell ref="B10:B12"/>
    <mergeCell ref="B34:B36"/>
    <mergeCell ref="V13:V15"/>
    <mergeCell ref="B13:B15"/>
    <mergeCell ref="B19:B21"/>
    <mergeCell ref="B25:B27"/>
    <mergeCell ref="B31:B33"/>
    <mergeCell ref="B22:B24"/>
    <mergeCell ref="B16:B18"/>
    <mergeCell ref="B28:B30"/>
    <mergeCell ref="V10:V12"/>
    <mergeCell ref="C44:H44"/>
    <mergeCell ref="C41:H41"/>
    <mergeCell ref="C42:H42"/>
    <mergeCell ref="C43:H43"/>
    <mergeCell ref="W13:W15"/>
    <mergeCell ref="V16:V18"/>
    <mergeCell ref="W16:W18"/>
    <mergeCell ref="V19:V21"/>
    <mergeCell ref="W19:W21"/>
    <mergeCell ref="V22:V24"/>
    <mergeCell ref="W22:W24"/>
    <mergeCell ref="V25:V27"/>
    <mergeCell ref="W25:W27"/>
    <mergeCell ref="V28:V30"/>
    <mergeCell ref="W28:W30"/>
    <mergeCell ref="V31:V33"/>
  </mergeCells>
  <conditionalFormatting sqref="C11:U11 C14:U14">
    <cfRule type="cellIs" dxfId="7" priority="1" stopIfTrue="1" operator="equal">
      <formula>"x"</formula>
    </cfRule>
  </conditionalFormatting>
  <conditionalFormatting sqref="C17:U17">
    <cfRule type="cellIs" dxfId="6" priority="9" stopIfTrue="1" operator="equal">
      <formula>"x"</formula>
    </cfRule>
  </conditionalFormatting>
  <conditionalFormatting sqref="C20:U20">
    <cfRule type="cellIs" dxfId="5" priority="8" stopIfTrue="1" operator="equal">
      <formula>"x"</formula>
    </cfRule>
  </conditionalFormatting>
  <conditionalFormatting sqref="C23:U23">
    <cfRule type="cellIs" dxfId="4" priority="7" stopIfTrue="1" operator="equal">
      <formula>"x"</formula>
    </cfRule>
  </conditionalFormatting>
  <conditionalFormatting sqref="C26:U26">
    <cfRule type="cellIs" dxfId="3" priority="6" stopIfTrue="1" operator="equal">
      <formula>"x"</formula>
    </cfRule>
  </conditionalFormatting>
  <conditionalFormatting sqref="C29:U29">
    <cfRule type="cellIs" dxfId="2" priority="5" stopIfTrue="1" operator="equal">
      <formula>"x"</formula>
    </cfRule>
  </conditionalFormatting>
  <conditionalFormatting sqref="C32:U32">
    <cfRule type="cellIs" dxfId="1" priority="11" stopIfTrue="1" operator="equal">
      <formula>"x"</formula>
    </cfRule>
  </conditionalFormatting>
  <conditionalFormatting sqref="C35:U35">
    <cfRule type="cellIs" dxfId="0" priority="17" stopIfTrue="1" operator="equal">
      <formula>"x"</formula>
    </cfRule>
  </conditionalFormatting>
  <pageMargins left="0.51" right="0.51" top="0.79" bottom="0.79" header="0.31" footer="0.31"/>
  <pageSetup paperSize="9" scale="8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Planilha</vt:lpstr>
      <vt:lpstr>Cronograma</vt:lpstr>
      <vt:lpstr>Cronograma!Area_de_impressao</vt:lpstr>
      <vt:lpstr>Planilha!Area_de_impressao</vt:lpstr>
      <vt:lpstr>Planilha!Titulos_de_impressao</vt:lpstr>
    </vt:vector>
  </TitlesOfParts>
  <Manager/>
  <Company>Monte Azul / Trajeto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</dc:creator>
  <cp:keywords/>
  <dc:description/>
  <cp:lastModifiedBy>user</cp:lastModifiedBy>
  <cp:revision>1</cp:revision>
  <cp:lastPrinted>2025-10-22T15:51:20Z</cp:lastPrinted>
  <dcterms:created xsi:type="dcterms:W3CDTF">2009-08-20T04:39:23Z</dcterms:created>
  <dcterms:modified xsi:type="dcterms:W3CDTF">2025-10-22T15:57:36Z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