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0.xml" ContentType="application/vnd.ms-excel.person+xml"/>
  <Override PartName="/xl/persons/person.xml" ContentType="application/vnd.ms-excel.person+xml"/>
  <Override PartName="/xl/persons/person4.xml" ContentType="application/vnd.ms-excel.person+xml"/>
  <Override PartName="/xl/persons/person1.xml" ContentType="application/vnd.ms-excel.person+xml"/>
  <Override PartName="/xl/persons/person2.xml" ContentType="application/vnd.ms-excel.person+xml"/>
  <Override PartName="/xl/persons/person3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G:\Meu Drive\Compras 1\Compras 2\Compras 3\Compras 4\Compras 5\EDITAIS EM ELABORAÇÃO\CE XX-25 PROTEÇÃO DA MARGEM CORREGO ITAIM COM ADUEIA 7811-2025\anexos atualizados\"/>
    </mc:Choice>
  </mc:AlternateContent>
  <xr:revisionPtr revIDLastSave="0" documentId="8_{C0045383-48AB-4918-9FC6-D87F40FF3049}" xr6:coauthVersionLast="47" xr6:coauthVersionMax="47" xr10:uidLastSave="{00000000-0000-0000-0000-000000000000}"/>
  <bookViews>
    <workbookView xWindow="28680" yWindow="-120" windowWidth="20640" windowHeight="11160" tabRatio="311" xr2:uid="{00000000-000D-0000-FFFF-FFFF00000000}"/>
  </bookViews>
  <sheets>
    <sheet name="Planilha" sheetId="2" r:id="rId1"/>
    <sheet name="Cronograma" sheetId="4" r:id="rId2"/>
    <sheet name="BDI" sheetId="8" r:id="rId3"/>
  </sheets>
  <definedNames>
    <definedName name="_xlnm._FilterDatabase" localSheetId="2" hidden="1">BDI!#REF!</definedName>
    <definedName name="_xlnm._FilterDatabase" localSheetId="0" hidden="1">Planilha!$A$8:$I$48</definedName>
    <definedName name="_xlnm.Print_Area" localSheetId="2">BDI!$B$2:$F$38</definedName>
    <definedName name="_xlnm.Print_Area" localSheetId="1">Cronograma!$B$3:$W$29</definedName>
    <definedName name="_xlnm.Print_Area" localSheetId="0">Planilha!$A$1:$I$63</definedName>
    <definedName name="AreaTeste">#REF!</definedName>
    <definedName name="AreaTeste2">#REF!</definedName>
    <definedName name="CélulaInicioPlanilha">#REF!</definedName>
    <definedName name="CélulaResumo">#REF!</definedName>
    <definedName name="Excel_BuiltIn_Database">#REF!</definedName>
    <definedName name="Excel_BuiltIn_Database_2">#REF!</definedName>
    <definedName name="_xlnm.Print_Titles" localSheetId="2">BDI!$2:$11</definedName>
    <definedName name="_xlnm.Print_Titles" localSheetId="0">Planilha!$1:$8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" i="8" l="1"/>
  <c r="D38" i="8"/>
  <c r="D36" i="8"/>
  <c r="C56" i="2" l="1"/>
  <c r="A56" i="2"/>
  <c r="A53" i="2"/>
  <c r="C53" i="2"/>
  <c r="C52" i="2"/>
  <c r="A52" i="2"/>
  <c r="A55" i="2"/>
  <c r="A54" i="2"/>
  <c r="B17" i="4"/>
  <c r="B56" i="2"/>
  <c r="B53" i="2"/>
  <c r="B52" i="2"/>
  <c r="U16" i="4"/>
  <c r="T16" i="4"/>
  <c r="S16" i="4"/>
  <c r="R16" i="4"/>
  <c r="Q16" i="4"/>
  <c r="P16" i="4"/>
  <c r="O16" i="4"/>
  <c r="N16" i="4"/>
  <c r="M16" i="4"/>
  <c r="L16" i="4"/>
  <c r="K16" i="4"/>
  <c r="J16" i="4"/>
  <c r="I16" i="4"/>
  <c r="H16" i="4"/>
  <c r="G16" i="4"/>
  <c r="F16" i="4"/>
  <c r="E16" i="4"/>
  <c r="C55" i="2"/>
  <c r="C54" i="2"/>
  <c r="B14" i="4"/>
  <c r="B11" i="4"/>
  <c r="B20" i="4"/>
  <c r="D53" i="2" l="1"/>
  <c r="E52" i="2"/>
  <c r="E53" i="2"/>
  <c r="D52" i="2"/>
  <c r="E56" i="2"/>
  <c r="D56" i="2"/>
  <c r="D54" i="2"/>
  <c r="E54" i="2"/>
  <c r="B54" i="2"/>
  <c r="B55" i="2"/>
  <c r="I43" i="2"/>
  <c r="I44" i="2"/>
  <c r="I42" i="2" l="1"/>
  <c r="I35" i="2"/>
  <c r="I36" i="2"/>
  <c r="I25" i="2"/>
  <c r="I23" i="2"/>
  <c r="G56" i="2"/>
  <c r="I41" i="2" l="1"/>
  <c r="I31" i="2"/>
  <c r="I32" i="2"/>
  <c r="I27" i="2" l="1"/>
  <c r="I24" i="2"/>
  <c r="I29" i="2"/>
  <c r="I11" i="2"/>
  <c r="I28" i="2"/>
  <c r="I16" i="2"/>
  <c r="I17" i="2"/>
  <c r="I30" i="2"/>
  <c r="G53" i="2"/>
  <c r="I26" i="2"/>
  <c r="G52" i="2"/>
  <c r="I40" i="2"/>
  <c r="G54" i="2"/>
  <c r="I38" i="2"/>
  <c r="I37" i="2"/>
  <c r="I39" i="2"/>
  <c r="I33" i="2" l="1"/>
  <c r="V17" i="4" s="1"/>
  <c r="I45" i="2"/>
  <c r="V20" i="4" s="1"/>
  <c r="I18" i="2"/>
  <c r="I12" i="2" l="1"/>
  <c r="I19" i="2"/>
  <c r="I20" i="2"/>
  <c r="I13" i="2"/>
  <c r="F22" i="8"/>
  <c r="B10" i="8"/>
  <c r="U22" i="4"/>
  <c r="T22" i="4"/>
  <c r="S22" i="4"/>
  <c r="R22" i="4"/>
  <c r="Q22" i="4"/>
  <c r="P22" i="4"/>
  <c r="O22" i="4"/>
  <c r="N22" i="4"/>
  <c r="M22" i="4"/>
  <c r="L22" i="4"/>
  <c r="K22" i="4"/>
  <c r="J22" i="4"/>
  <c r="I22" i="4"/>
  <c r="H22" i="4"/>
  <c r="G22" i="4"/>
  <c r="F22" i="4"/>
  <c r="U19" i="4"/>
  <c r="T19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E13" i="4"/>
  <c r="F13" i="4"/>
  <c r="G13" i="4"/>
  <c r="H13" i="4"/>
  <c r="I13" i="4"/>
  <c r="J13" i="4"/>
  <c r="K13" i="4"/>
  <c r="L13" i="4"/>
  <c r="M13" i="4"/>
  <c r="N13" i="4"/>
  <c r="O13" i="4"/>
  <c r="P13" i="4"/>
  <c r="Q13" i="4"/>
  <c r="R13" i="4"/>
  <c r="S13" i="4"/>
  <c r="T13" i="4"/>
  <c r="U13" i="4"/>
  <c r="I21" i="2" l="1"/>
  <c r="V14" i="4" s="1"/>
  <c r="D16" i="4" s="1"/>
  <c r="Q23" i="4"/>
  <c r="I23" i="4"/>
  <c r="O23" i="4"/>
  <c r="G23" i="4"/>
  <c r="T23" i="4"/>
  <c r="L23" i="4"/>
  <c r="N23" i="4"/>
  <c r="F23" i="4"/>
  <c r="U23" i="4"/>
  <c r="M23" i="4"/>
  <c r="S23" i="4"/>
  <c r="R23" i="4"/>
  <c r="K23" i="4"/>
  <c r="J23" i="4"/>
  <c r="P23" i="4"/>
  <c r="H23" i="4"/>
  <c r="C16" i="4" l="1"/>
  <c r="D22" i="4"/>
  <c r="C22" i="4"/>
  <c r="E22" i="4"/>
  <c r="E23" i="4" s="1"/>
  <c r="I10" i="2" l="1"/>
  <c r="D19" i="4"/>
  <c r="C19" i="4"/>
  <c r="I14" i="2" l="1"/>
  <c r="V11" i="4" s="1"/>
  <c r="V23" i="4" s="1"/>
  <c r="D13" i="4"/>
  <c r="D23" i="4" s="1"/>
  <c r="C13" i="4" l="1"/>
  <c r="C23" i="4" s="1"/>
  <c r="W14" i="4"/>
  <c r="G55" i="2"/>
  <c r="X23" i="4" l="1"/>
  <c r="I46" i="2"/>
  <c r="D55" i="2"/>
  <c r="E55" i="2"/>
  <c r="W17" i="4" l="1"/>
  <c r="W20" i="4"/>
  <c r="B7" i="4" l="1"/>
  <c r="B8" i="8"/>
  <c r="W11" i="4"/>
  <c r="W23" i="4" s="1"/>
</calcChain>
</file>

<file path=xl/sharedStrings.xml><?xml version="1.0" encoding="utf-8"?>
<sst xmlns="http://schemas.openxmlformats.org/spreadsheetml/2006/main" count="197" uniqueCount="134">
  <si>
    <t>CÓDIGO</t>
  </si>
  <si>
    <t>DESCRIÇÃO DOS SERVIÇOS</t>
  </si>
  <si>
    <t>UNID</t>
  </si>
  <si>
    <t>PLANILHA ORÇAMENTÁRIA</t>
  </si>
  <si>
    <t xml:space="preserve">CRONOGRAMA FISICO DA </t>
  </si>
  <si>
    <t>Data base:</t>
  </si>
  <si>
    <t>Descrição</t>
  </si>
  <si>
    <t>1 - SERVIÇOS PRELIMINARES</t>
  </si>
  <si>
    <t>Subtotal:</t>
  </si>
  <si>
    <t>OBSERVAÇÕES:</t>
  </si>
  <si>
    <t>TOTAL GERAL:</t>
  </si>
  <si>
    <t>REFERENCIA</t>
  </si>
  <si>
    <t>ITEM</t>
  </si>
  <si>
    <t>DESCRIÇÃO</t>
  </si>
  <si>
    <t>QUANTIDADE</t>
  </si>
  <si>
    <t>CRONOGRAMA FISICO-FINANCEIRO</t>
  </si>
  <si>
    <t>MESES</t>
  </si>
  <si>
    <t>Valor do Item</t>
  </si>
  <si>
    <t>%</t>
  </si>
  <si>
    <t xml:space="preserve"> </t>
  </si>
  <si>
    <t>X</t>
  </si>
  <si>
    <t>x</t>
  </si>
  <si>
    <t>Itens</t>
  </si>
  <si>
    <t>Siglas</t>
  </si>
  <si>
    <t>% Adotado</t>
  </si>
  <si>
    <t>Administração Central</t>
  </si>
  <si>
    <t>AC</t>
  </si>
  <si>
    <t>Seguro e Garantia</t>
  </si>
  <si>
    <t>SG</t>
  </si>
  <si>
    <t>Risco</t>
  </si>
  <si>
    <t>R</t>
  </si>
  <si>
    <t>Despesas Financeiras</t>
  </si>
  <si>
    <t>DF</t>
  </si>
  <si>
    <t>Lucro</t>
  </si>
  <si>
    <t>L</t>
  </si>
  <si>
    <t>Tributos (impostos COFINS 3%, e PIS 0,65%)</t>
  </si>
  <si>
    <t>CP</t>
  </si>
  <si>
    <t>Tributos (ISS, variável de acordo com o município)</t>
  </si>
  <si>
    <t>ISS</t>
  </si>
  <si>
    <t>Tributos (Contribuição Previdenciária sobre a Receita Bruta - 0% ou 4,5% - Desoneração)</t>
  </si>
  <si>
    <t>CPRB</t>
  </si>
  <si>
    <t>Taxa BDI (%)</t>
  </si>
  <si>
    <t>Os valores de BDI foram calculados com o emprego da fórmula (acórdão 2622/2013-TCU-Plenário):</t>
  </si>
  <si>
    <t>BDI =</t>
  </si>
  <si>
    <t>( 1+ AC + S + R + G ) x ( 1 + DF ) x ( 1 + L )</t>
  </si>
  <si>
    <r>
      <t>(1-</t>
    </r>
    <r>
      <rPr>
        <i/>
        <sz val="7"/>
        <rFont val="Times New Roman"/>
        <family val="1"/>
      </rPr>
      <t xml:space="preserve">   </t>
    </r>
    <r>
      <rPr>
        <i/>
        <sz val="12"/>
        <rFont val="Calibri"/>
        <family val="2"/>
      </rPr>
      <t>CP - ISS)</t>
    </r>
  </si>
  <si>
    <t>Declaremos sob pena de Lei que a alternativa adotada pela Prefeitura do Município de Ferraz de Vasconcelos é SEM Desoneração e que está é a mais vantajosa para a Administração Pública.</t>
  </si>
  <si>
    <t>DEMONSTRATIVO DE COMPOSIÇÃO DO BDI</t>
  </si>
  <si>
    <t xml:space="preserve"> (acórdão 2622/2013-TCU-Plenário)</t>
  </si>
  <si>
    <t>2 - MOVIMENTO DE TERRA</t>
  </si>
  <si>
    <t>3 - GALERIAS MOLDADAS, CÓRREGOS E DRENAGEM</t>
  </si>
  <si>
    <t>4 - PONTE PARA PEDESTRE</t>
  </si>
  <si>
    <t>Serviço de maior representatividade</t>
  </si>
  <si>
    <t>Local: Final da Rua Bruno Costa, Vila Loanda - Ferraz de Vasconcelos</t>
  </si>
  <si>
    <t>- Coordenadas geogŕaficas do local:   23°31'55.52"S 46°22'40.14"O</t>
  </si>
  <si>
    <t>ITENS DE MAIOR RELEVÂNCIA (50%)</t>
  </si>
  <si>
    <t>S/BDI</t>
  </si>
  <si>
    <t>C/BDI</t>
  </si>
  <si>
    <t>VALOR UNIT.</t>
  </si>
  <si>
    <t>TOTAL (R$)</t>
  </si>
  <si>
    <t>QUANT.</t>
  </si>
  <si>
    <t>UNID.</t>
  </si>
  <si>
    <t>FONTE</t>
  </si>
  <si>
    <t>1.</t>
  </si>
  <si>
    <t>1.1</t>
  </si>
  <si>
    <t>1.3</t>
  </si>
  <si>
    <t>1.4</t>
  </si>
  <si>
    <t>1.5</t>
  </si>
  <si>
    <t>2.</t>
  </si>
  <si>
    <t>2.2</t>
  </si>
  <si>
    <t>2.1</t>
  </si>
  <si>
    <t>2.3</t>
  </si>
  <si>
    <t>2.4</t>
  </si>
  <si>
    <t>3.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</si>
  <si>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</si>
  <si>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</si>
  <si>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</si>
  <si>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</si>
  <si>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</si>
  <si>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</si>
  <si>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</si>
  <si>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</si>
  <si>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</si>
  <si>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</si>
  <si>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4.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</si>
  <si>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</si>
  <si>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</si>
  <si>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</si>
  <si>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</si>
  <si>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</si>
  <si>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</si>
  <si>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</si>
  <si>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</si>
  <si>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</si>
  <si>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</si>
  <si>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BDI: 24,23%</t>
  </si>
  <si>
    <t>SIURB Jul/25</t>
  </si>
  <si>
    <t>SIURB-I Jul/25</t>
  </si>
  <si>
    <t>PLACA DE OBRA EM CHAPA DE AÇO GALVANIZADO</t>
  </si>
  <si>
    <t>M2</t>
  </si>
  <si>
    <t>LIMPEZA MECANIZADA DE TERRENO, INCLUSIVE DE CAMADA VEGETAL ATÉ 30CM DE PROFUNDIDADE, SEM TRANSPORTE</t>
  </si>
  <si>
    <t>CARGA E REMOÇÃO DE ENTULHO ATÉ A DISTÂNCIA MÉDIA DE IDA E VOLTA DE 1KM</t>
  </si>
  <si>
    <t>M3</t>
  </si>
  <si>
    <t>REMOÇÃO DE ENTULHO ALÉM DO PRIMEIRO KM</t>
  </si>
  <si>
    <t>M3XKM</t>
  </si>
  <si>
    <t>ESCAVAÇÃO MECÂNICA DE CÓRREGO</t>
  </si>
  <si>
    <t>REATERRO COMPACTADO DE FUNDAÇÃO</t>
  </si>
  <si>
    <t>CARGA E REMOÇÃO DE TERRA ATÉ A DISTÂNCIA MÉDIA DE 1,0KM COM CAMINHÃO BASCULANTE DE 14 M3</t>
  </si>
  <si>
    <t>REMOÇÃO DE TERRA ALÉM DO PRIMEIRO KM COM CAMINHÃO DE 14 M3</t>
  </si>
  <si>
    <t>DISPOSIÇÃO FINAL DE SOLOS E RESÍDUOS, CLASSE II B - INERTES, EM ATERRO SANITÁRIO LICENCIADO</t>
  </si>
  <si>
    <t>Ton</t>
  </si>
  <si>
    <t>ENSECADEIRA DE MADEIRA EM PAREDES SIMPLES, COM POSTERIOR RETIRADA DO MATERIAL</t>
  </si>
  <si>
    <t>IHD.23 - FORNECIMENTO E COLOCAÇÃO DE MANTA GEOTÊXTIL COM RESISTÊNCIA À TRAÇÃO LONGITUDINAL DE 14KN/M E TRAÇÃO TRANSVERSAL DE 12KN/M</t>
  </si>
  <si>
    <t>FUNDAÇÃO DE RACHÃO</t>
  </si>
  <si>
    <t>FORMA PARA GALERIA MOLDADA</t>
  </si>
  <si>
    <t>ESCORAMENTO CONTÍNUO DE MADEIRA PARA GALERIAS MOLDADAS, COM REAPROVEITAMENTO</t>
  </si>
  <si>
    <t>FORNECIMENTO E APLICAÇÃO DE AÇO CA-25</t>
  </si>
  <si>
    <t>KG</t>
  </si>
  <si>
    <t>FORNECIMENTO E APLICAÇÃO DE AÇO CA-50 - DIÂMETRO &lt; 1/2"</t>
  </si>
  <si>
    <t>FORNECIMENTO E APLICAÇÃO DE AÇO CA-60</t>
  </si>
  <si>
    <t>FORNECIMENTO E APLICAÇÃO DE CONCRETO USINADO FCK=30,0MPA</t>
  </si>
  <si>
    <t>BARBACANS DE TUBOS DE PVC - DIÂMETRO 4"</t>
  </si>
  <si>
    <t>UN</t>
  </si>
  <si>
    <t>BROCA, DIÂMETRO 25CM, PROFUNDIDADE ATÉ 4M</t>
  </si>
  <si>
    <t>M</t>
  </si>
  <si>
    <t>ESCAVAÇÃO MANUAL PARA FUNDAÇÕES E VALAS COM PROFUNDIDADE MÉDIA MENOR OU IGUAL À 1,50M</t>
  </si>
  <si>
    <t>FORMA COMUM, INCLUSIVE CIMBRAMENTO</t>
  </si>
  <si>
    <t>FORNECIMENTO E APLICAÇÃO DE AÇO CA-50 - DIÂMETRO MENOR QUE 1/2"</t>
  </si>
  <si>
    <t>FORNECIMENTO E APLICAÇÃO DE AÇO CA-50 - DIÂMETRO MAIOR OU IGUAL À 1/2"</t>
  </si>
  <si>
    <t>FORNECIMENTO E APLICAÇÃO DE CONCRETO USINADO FCK=25MPA -BOMBEADO</t>
  </si>
  <si>
    <t>SIURB-E Jul/25</t>
  </si>
  <si>
    <t>REGULARIZAÇÃO COM ARGAMASSA DE CIMENTO E AREIA - TRAÇO 1:3, ESPESSURA MÉDIA 30MM</t>
  </si>
  <si>
    <t>PROTEÇÃO MECÂNICA COM ARGAMASSA DE CIMENTO E AREIA - TRAÇO 1:7, ESPESSURA MÉDIA 30MM</t>
  </si>
  <si>
    <t>GRADIL DE FERRO MODELO PMSP, INCLUI PINTURA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</si>
</sst>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165" formatCode="00\.00\.00"/>
    <numFmt numFmtId="166" formatCode="mmmm/yy"/>
    <numFmt numFmtId="168" formatCode="00\.000\.000"/>
    <numFmt numFmtId="169" formatCode="00\.000\.000;00\.00\.000;00\.00\.00;"/>
  </numFmts>
  <fonts count="2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5"/>
      <color indexed="56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11"/>
      <name val="Calibri"/>
      <family val="2"/>
    </font>
    <font>
      <i/>
      <sz val="12"/>
      <name val="Calibri"/>
      <family val="2"/>
    </font>
    <font>
      <i/>
      <u/>
      <sz val="12"/>
      <name val="Calibri"/>
      <family val="2"/>
    </font>
    <font>
      <i/>
      <sz val="7"/>
      <name val="Times New Roman"/>
      <family val="1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8"/>
      </bottom>
      <diagonal/>
    </border>
    <border>
      <left style="hair">
        <color indexed="64"/>
      </left>
      <right style="hair">
        <color indexed="64"/>
      </right>
      <top/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7" fillId="0" borderId="0"/>
    <xf numFmtId="0" fontId="5" fillId="0" borderId="1" applyNumberFormat="0" applyFill="0" applyAlignment="0" applyProtection="0"/>
    <xf numFmtId="44" fontId="6" fillId="0" borderId="0" applyFont="0" applyFill="0" applyBorder="0" applyAlignment="0" applyProtection="0"/>
  </cellStyleXfs>
  <cellXfs count="137">
    <xf numFmtId="0" fontId="0" fillId="0" borderId="0" xfId="0"/>
    <xf numFmtId="0" fontId="0" fillId="0" borderId="0" xfId="0" applyAlignment="1">
      <alignment vertical="center"/>
    </xf>
    <xf numFmtId="0" fontId="8" fillId="0" borderId="0" xfId="1" applyFont="1" applyAlignment="1">
      <alignment vertical="center"/>
    </xf>
    <xf numFmtId="0" fontId="7" fillId="0" borderId="0" xfId="1" applyAlignment="1">
      <alignment vertical="center"/>
    </xf>
    <xf numFmtId="0" fontId="8" fillId="0" borderId="2" xfId="1" applyFont="1" applyBorder="1" applyAlignment="1">
      <alignment horizontal="centerContinuous" vertical="center"/>
    </xf>
    <xf numFmtId="0" fontId="8" fillId="0" borderId="3" xfId="1" applyFont="1" applyBorder="1" applyAlignment="1">
      <alignment horizontal="centerContinuous" vertical="center"/>
    </xf>
    <xf numFmtId="0" fontId="8" fillId="0" borderId="4" xfId="1" applyFont="1" applyBorder="1" applyAlignment="1">
      <alignment horizontal="center" vertical="center"/>
    </xf>
    <xf numFmtId="0" fontId="7" fillId="0" borderId="5" xfId="1" applyBorder="1" applyAlignment="1">
      <alignment vertical="center"/>
    </xf>
    <xf numFmtId="0" fontId="7" fillId="0" borderId="0" xfId="1" applyAlignment="1">
      <alignment horizontal="left" vertical="center"/>
    </xf>
    <xf numFmtId="0" fontId="8" fillId="0" borderId="8" xfId="1" applyFont="1" applyBorder="1" applyAlignment="1">
      <alignment horizontal="centerContinuous" vertical="center"/>
    </xf>
    <xf numFmtId="0" fontId="8" fillId="0" borderId="7" xfId="1" applyFont="1" applyBorder="1" applyAlignment="1">
      <alignment horizontal="center" vertical="center"/>
    </xf>
    <xf numFmtId="10" fontId="8" fillId="0" borderId="0" xfId="1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4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center" vertical="center"/>
    </xf>
    <xf numFmtId="2" fontId="0" fillId="0" borderId="4" xfId="0" applyNumberFormat="1" applyBorder="1" applyAlignment="1">
      <alignment horizontal="center" vertical="center" wrapText="1"/>
    </xf>
    <xf numFmtId="0" fontId="0" fillId="0" borderId="17" xfId="0" applyBorder="1" applyAlignment="1">
      <alignment vertical="center"/>
    </xf>
    <xf numFmtId="166" fontId="0" fillId="0" borderId="0" xfId="0" quotePrefix="1" applyNumberFormat="1" applyAlignment="1">
      <alignment horizontal="center" vertical="center" wrapText="1"/>
    </xf>
    <xf numFmtId="2" fontId="4" fillId="0" borderId="18" xfId="0" applyNumberFormat="1" applyFont="1" applyBorder="1" applyAlignment="1">
      <alignment vertical="center" wrapText="1"/>
    </xf>
    <xf numFmtId="2" fontId="4" fillId="0" borderId="19" xfId="0" applyNumberFormat="1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8" fillId="0" borderId="17" xfId="0" applyFont="1" applyBorder="1" applyAlignment="1">
      <alignment horizontal="center"/>
    </xf>
    <xf numFmtId="2" fontId="0" fillId="0" borderId="4" xfId="0" applyNumberFormat="1" applyBorder="1" applyAlignment="1">
      <alignment horizontal="left" vertical="center" wrapText="1"/>
    </xf>
    <xf numFmtId="4" fontId="0" fillId="0" borderId="4" xfId="0" applyNumberFormat="1" applyBorder="1" applyAlignment="1">
      <alignment horizontal="center" vertical="center"/>
    </xf>
    <xf numFmtId="0" fontId="0" fillId="0" borderId="0" xfId="0" quotePrefix="1" applyAlignment="1">
      <alignment horizontal="left" vertical="center"/>
    </xf>
    <xf numFmtId="2" fontId="4" fillId="0" borderId="23" xfId="0" applyNumberFormat="1" applyFont="1" applyBorder="1" applyAlignment="1">
      <alignment vertical="center" wrapText="1"/>
    </xf>
    <xf numFmtId="165" fontId="10" fillId="0" borderId="17" xfId="0" applyNumberFormat="1" applyFont="1" applyBorder="1" applyAlignment="1">
      <alignment horizont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8" fillId="0" borderId="20" xfId="0" applyFont="1" applyBorder="1"/>
    <xf numFmtId="2" fontId="10" fillId="0" borderId="20" xfId="0" applyNumberFormat="1" applyFont="1" applyBorder="1" applyAlignment="1">
      <alignment wrapText="1"/>
    </xf>
    <xf numFmtId="165" fontId="4" fillId="0" borderId="0" xfId="0" applyNumberFormat="1" applyFont="1" applyAlignment="1">
      <alignment vertical="center" wrapText="1"/>
    </xf>
    <xf numFmtId="165" fontId="0" fillId="0" borderId="15" xfId="0" applyNumberForma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3" fillId="0" borderId="6" xfId="1" applyFont="1" applyBorder="1" applyAlignment="1">
      <alignment vertical="center"/>
    </xf>
    <xf numFmtId="0" fontId="2" fillId="0" borderId="0" xfId="1" applyFont="1" applyAlignment="1">
      <alignment vertical="center"/>
    </xf>
    <xf numFmtId="44" fontId="13" fillId="0" borderId="7" xfId="4" applyFont="1" applyBorder="1" applyAlignment="1">
      <alignment vertical="center"/>
    </xf>
    <xf numFmtId="44" fontId="14" fillId="0" borderId="0" xfId="4" applyFont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10" fontId="11" fillId="0" borderId="17" xfId="0" applyNumberFormat="1" applyFont="1" applyBorder="1" applyAlignment="1">
      <alignment horizontal="center" vertical="center"/>
    </xf>
    <xf numFmtId="10" fontId="12" fillId="0" borderId="17" xfId="0" applyNumberFormat="1" applyFont="1" applyBorder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4" fontId="7" fillId="0" borderId="0" xfId="1" applyNumberFormat="1" applyAlignment="1">
      <alignment vertical="center"/>
    </xf>
    <xf numFmtId="169" fontId="0" fillId="0" borderId="15" xfId="0" applyNumberFormat="1" applyBorder="1" applyAlignment="1">
      <alignment horizontal="center" vertical="center"/>
    </xf>
    <xf numFmtId="169" fontId="0" fillId="2" borderId="15" xfId="0" applyNumberFormat="1" applyFill="1" applyBorder="1" applyAlignment="1">
      <alignment horizontal="center" vertical="center"/>
    </xf>
    <xf numFmtId="2" fontId="0" fillId="2" borderId="4" xfId="0" applyNumberFormat="1" applyFill="1" applyBorder="1" applyAlignment="1">
      <alignment horizontal="left" vertical="center" wrapText="1"/>
    </xf>
    <xf numFmtId="2" fontId="0" fillId="2" borderId="4" xfId="0" applyNumberFormat="1" applyFill="1" applyBorder="1" applyAlignment="1">
      <alignment horizontal="center" vertical="center" wrapText="1"/>
    </xf>
    <xf numFmtId="4" fontId="0" fillId="2" borderId="4" xfId="0" applyNumberFormat="1" applyFill="1" applyBorder="1" applyAlignment="1">
      <alignment horizontal="center" vertical="center"/>
    </xf>
    <xf numFmtId="168" fontId="10" fillId="0" borderId="17" xfId="0" applyNumberFormat="1" applyFont="1" applyBorder="1" applyAlignment="1">
      <alignment horizontal="center" wrapText="1"/>
    </xf>
    <xf numFmtId="0" fontId="1" fillId="0" borderId="6" xfId="1" applyFont="1" applyBorder="1" applyAlignment="1">
      <alignment vertical="center"/>
    </xf>
    <xf numFmtId="44" fontId="8" fillId="0" borderId="0" xfId="1" applyNumberFormat="1" applyFont="1" applyAlignment="1">
      <alignment vertical="center"/>
    </xf>
    <xf numFmtId="44" fontId="0" fillId="0" borderId="27" xfId="4" applyFont="1" applyBorder="1" applyAlignment="1">
      <alignment horizontal="center" vertical="center"/>
    </xf>
    <xf numFmtId="44" fontId="0" fillId="0" borderId="14" xfId="4" applyFont="1" applyBorder="1" applyAlignment="1">
      <alignment horizontal="center" vertical="center"/>
    </xf>
    <xf numFmtId="44" fontId="4" fillId="0" borderId="4" xfId="4" applyFont="1" applyBorder="1" applyAlignment="1">
      <alignment horizontal="right" vertical="center"/>
    </xf>
    <xf numFmtId="44" fontId="4" fillId="0" borderId="14" xfId="4" applyFont="1" applyBorder="1" applyAlignment="1">
      <alignment horizontal="center" vertical="center"/>
    </xf>
    <xf numFmtId="44" fontId="4" fillId="0" borderId="18" xfId="4" applyFont="1" applyBorder="1" applyAlignment="1">
      <alignment vertical="center" wrapText="1"/>
    </xf>
    <xf numFmtId="44" fontId="4" fillId="0" borderId="19" xfId="4" applyFont="1" applyBorder="1" applyAlignment="1">
      <alignment vertical="center" wrapText="1"/>
    </xf>
    <xf numFmtId="44" fontId="0" fillId="2" borderId="27" xfId="4" applyFont="1" applyFill="1" applyBorder="1" applyAlignment="1">
      <alignment horizontal="center" vertical="center"/>
    </xf>
    <xf numFmtId="44" fontId="0" fillId="2" borderId="14" xfId="4" applyFont="1" applyFill="1" applyBorder="1" applyAlignment="1">
      <alignment horizontal="center" vertical="center"/>
    </xf>
    <xf numFmtId="44" fontId="4" fillId="0" borderId="0" xfId="4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0" fillId="0" borderId="17" xfId="0" applyFont="1" applyBorder="1" applyAlignment="1">
      <alignment horizont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/>
    </xf>
    <xf numFmtId="169" fontId="19" fillId="0" borderId="15" xfId="0" applyNumberFormat="1" applyFont="1" applyBorder="1" applyAlignment="1">
      <alignment horizontal="center" vertical="center"/>
    </xf>
    <xf numFmtId="2" fontId="19" fillId="0" borderId="4" xfId="0" applyNumberFormat="1" applyFont="1" applyBorder="1" applyAlignment="1">
      <alignment horizontal="left" vertical="center" wrapText="1"/>
    </xf>
    <xf numFmtId="2" fontId="19" fillId="0" borderId="4" xfId="0" applyNumberFormat="1" applyFont="1" applyBorder="1" applyAlignment="1">
      <alignment horizontal="center" vertical="center" wrapText="1"/>
    </xf>
    <xf numFmtId="4" fontId="19" fillId="0" borderId="4" xfId="0" applyNumberFormat="1" applyFont="1" applyBorder="1" applyAlignment="1">
      <alignment horizontal="center" vertical="center"/>
    </xf>
    <xf numFmtId="44" fontId="19" fillId="0" borderId="27" xfId="4" applyFont="1" applyFill="1" applyBorder="1" applyAlignment="1">
      <alignment horizontal="center" vertical="center"/>
    </xf>
    <xf numFmtId="44" fontId="19" fillId="0" borderId="14" xfId="4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6" fontId="0" fillId="0" borderId="16" xfId="0" quotePrefix="1" applyNumberForma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2" fontId="10" fillId="0" borderId="20" xfId="0" applyNumberFormat="1" applyFont="1" applyBorder="1" applyAlignment="1">
      <alignment horizontal="center" wrapText="1"/>
    </xf>
    <xf numFmtId="0" fontId="10" fillId="0" borderId="22" xfId="0" applyFont="1" applyBorder="1" applyAlignment="1">
      <alignment horizontal="center" wrapText="1"/>
    </xf>
    <xf numFmtId="2" fontId="10" fillId="0" borderId="20" xfId="0" applyNumberFormat="1" applyFont="1" applyBorder="1" applyAlignment="1">
      <alignment horizontal="center" vertical="center"/>
    </xf>
    <xf numFmtId="2" fontId="10" fillId="0" borderId="21" xfId="0" applyNumberFormat="1" applyFont="1" applyBorder="1" applyAlignment="1">
      <alignment horizontal="center" vertical="center"/>
    </xf>
    <xf numFmtId="2" fontId="10" fillId="0" borderId="22" xfId="0" applyNumberFormat="1" applyFont="1" applyBorder="1" applyAlignment="1">
      <alignment horizontal="center" vertical="center"/>
    </xf>
    <xf numFmtId="0" fontId="9" fillId="3" borderId="16" xfId="0" applyFont="1" applyFill="1" applyBorder="1" applyAlignment="1">
      <alignment horizontal="center"/>
    </xf>
    <xf numFmtId="0" fontId="9" fillId="3" borderId="25" xfId="0" applyFont="1" applyFill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2" fontId="7" fillId="0" borderId="12" xfId="1" applyNumberFormat="1" applyBorder="1" applyAlignment="1">
      <alignment horizontal="left" vertical="center"/>
    </xf>
    <xf numFmtId="0" fontId="7" fillId="0" borderId="12" xfId="1" applyBorder="1" applyAlignment="1">
      <alignment horizontal="left" vertical="center"/>
    </xf>
    <xf numFmtId="4" fontId="7" fillId="0" borderId="4" xfId="1" applyNumberFormat="1" applyBorder="1" applyAlignment="1">
      <alignment horizontal="center" vertical="center"/>
    </xf>
    <xf numFmtId="10" fontId="7" fillId="0" borderId="14" xfId="1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6" xfId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7" fillId="0" borderId="0" xfId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2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 wrapText="1"/>
    </xf>
    <xf numFmtId="165" fontId="4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2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right" vertical="center" wrapText="1"/>
    </xf>
  </cellXfs>
  <cellStyles count="5">
    <cellStyle name="Moeda" xfId="4" builtinId="4"/>
    <cellStyle name="Normal" xfId="0" builtinId="0"/>
    <cellStyle name="Normal 2" xfId="1" xr:uid="{00000000-0005-0000-0000-000002000000}"/>
    <cellStyle name="Normal 2 2" xfId="2" xr:uid="{00000000-0005-0000-0000-000003000000}"/>
    <cellStyle name="Título 1 1" xfId="3" xr:uid="{00000000-0005-0000-0000-000004000000}"/>
  </cellStyles>
  <dxfs count="4"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0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7" Type="http://schemas.microsoft.com/office/2017/10/relationships/person" Target="persons/person4.xml"/><Relationship Id="rId2" Type="http://schemas.openxmlformats.org/officeDocument/2006/relationships/worksheet" Target="worksheets/sheet2.xml"/><Relationship Id="rId16" Type="http://schemas.microsoft.com/office/2017/10/relationships/person" Target="persons/person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5" Type="http://schemas.microsoft.com/office/2017/10/relationships/person" Target="persons/person2.xml"/><Relationship Id="rId4" Type="http://schemas.openxmlformats.org/officeDocument/2006/relationships/theme" Target="theme/theme1.xml"/><Relationship Id="rId14" Type="http://schemas.microsoft.com/office/2017/10/relationships/person" Target="persons/person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X63"/>
  <sheetViews>
    <sheetView showGridLines="0" tabSelected="1" zoomScale="70" zoomScaleNormal="70" workbookViewId="0">
      <selection activeCell="D3" sqref="D3"/>
    </sheetView>
  </sheetViews>
  <sheetFormatPr defaultRowHeight="12.75" x14ac:dyDescent="0.2"/>
  <cols>
    <col min="1" max="1" width="13" style="14" customWidth="1"/>
    <col min="2" max="2" width="14" style="14" customWidth="1"/>
    <col min="3" max="3" width="16.140625" style="15" customWidth="1"/>
    <col min="4" max="4" width="60.7109375" style="15" customWidth="1"/>
    <col min="5" max="5" width="10.7109375" style="16" customWidth="1"/>
    <col min="6" max="6" width="12.28515625" style="14" bestFit="1" customWidth="1"/>
    <col min="7" max="7" width="14.7109375" style="14" bestFit="1" customWidth="1"/>
    <col min="8" max="8" width="14.7109375" style="14" customWidth="1"/>
    <col min="9" max="9" width="15.42578125" style="14" customWidth="1"/>
    <col min="10" max="16384" width="9.140625" style="1"/>
  </cols>
  <sheetData>
    <row r="1" spans="1:232" x14ac:dyDescent="0.2">
      <c r="D1" s="89" t="s">
        <v>3</v>
      </c>
      <c r="E1" s="89"/>
      <c r="F1" s="89"/>
      <c r="G1" s="89"/>
      <c r="H1" s="89"/>
      <c r="I1" s="89"/>
    </row>
    <row r="3" spans="1:232" x14ac:dyDescent="0.2">
      <c r="D3" s="42"/>
    </row>
    <row r="4" spans="1:232" x14ac:dyDescent="0.2">
      <c r="D4" s="42" t="s">
        <v>95</v>
      </c>
    </row>
    <row r="5" spans="1:232" x14ac:dyDescent="0.2">
      <c r="D5" s="13" t="s">
        <v>53</v>
      </c>
    </row>
    <row r="6" spans="1:232" x14ac:dyDescent="0.2">
      <c r="F6" s="18" t="s">
        <v>5</v>
      </c>
      <c r="G6" s="90" t="s">
        <v>96</v>
      </c>
      <c r="H6" s="90"/>
      <c r="I6" s="90"/>
    </row>
    <row r="7" spans="1:232" s="12" customFormat="1" x14ac:dyDescent="0.2">
      <c r="A7" s="110" t="s">
        <v>62</v>
      </c>
      <c r="B7" s="91" t="s">
        <v>62</v>
      </c>
      <c r="C7" s="91" t="s">
        <v>0</v>
      </c>
      <c r="D7" s="91" t="s">
        <v>1</v>
      </c>
      <c r="E7" s="91" t="s">
        <v>61</v>
      </c>
      <c r="F7" s="93" t="s">
        <v>60</v>
      </c>
      <c r="G7" s="95" t="s">
        <v>58</v>
      </c>
      <c r="H7" s="96"/>
      <c r="I7" s="97" t="s">
        <v>59</v>
      </c>
    </row>
    <row r="8" spans="1:232" s="12" customFormat="1" x14ac:dyDescent="0.2">
      <c r="A8" s="111"/>
      <c r="B8" s="99"/>
      <c r="C8" s="99"/>
      <c r="D8" s="92"/>
      <c r="E8" s="92"/>
      <c r="F8" s="94"/>
      <c r="G8" s="19" t="s">
        <v>56</v>
      </c>
      <c r="H8" s="19" t="s">
        <v>57</v>
      </c>
      <c r="I8" s="98"/>
    </row>
    <row r="9" spans="1:232" x14ac:dyDescent="0.2">
      <c r="A9" s="76" t="s">
        <v>63</v>
      </c>
      <c r="B9" s="74"/>
      <c r="C9" s="43"/>
      <c r="D9" s="36" t="s">
        <v>7</v>
      </c>
      <c r="E9" s="29"/>
      <c r="F9" s="26"/>
      <c r="G9" s="29"/>
      <c r="H9" s="29"/>
      <c r="I9" s="30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</row>
    <row r="10" spans="1:232" x14ac:dyDescent="0.2">
      <c r="A10" s="77" t="s">
        <v>64</v>
      </c>
      <c r="B10" s="74" t="s">
        <v>97</v>
      </c>
      <c r="C10" s="57">
        <v>10016003</v>
      </c>
      <c r="D10" s="33" t="s">
        <v>98</v>
      </c>
      <c r="E10" s="26" t="s">
        <v>99</v>
      </c>
      <c r="F10" s="26">
        <v>6</v>
      </c>
      <c r="G10" s="34"/>
      <c r="H10" s="65"/>
      <c r="I10" s="66">
        <f>TRUNC(F10*H10,2)</f>
        <v>0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</row>
    <row r="11" spans="1:232" ht="25.5" x14ac:dyDescent="0.2">
      <c r="A11" s="77" t="s">
        <v>65</v>
      </c>
      <c r="B11" s="74" t="s">
        <v>97</v>
      </c>
      <c r="C11" s="57">
        <v>4033000</v>
      </c>
      <c r="D11" s="33" t="s">
        <v>100</v>
      </c>
      <c r="E11" s="26" t="s">
        <v>99</v>
      </c>
      <c r="F11" s="26">
        <v>208</v>
      </c>
      <c r="G11" s="34"/>
      <c r="H11" s="65"/>
      <c r="I11" s="66">
        <f t="shared" ref="I11:I13" si="0">TRUNC(F11*H11,2)</f>
        <v>0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</row>
    <row r="12" spans="1:232" ht="25.5" x14ac:dyDescent="0.2">
      <c r="A12" s="77" t="s">
        <v>66</v>
      </c>
      <c r="B12" s="74" t="s">
        <v>97</v>
      </c>
      <c r="C12" s="57">
        <v>8080000</v>
      </c>
      <c r="D12" s="33" t="s">
        <v>101</v>
      </c>
      <c r="E12" s="26" t="s">
        <v>102</v>
      </c>
      <c r="F12" s="26">
        <v>14.56</v>
      </c>
      <c r="G12" s="34"/>
      <c r="H12" s="65"/>
      <c r="I12" s="66">
        <f t="shared" si="0"/>
        <v>0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</row>
    <row r="13" spans="1:232" x14ac:dyDescent="0.2">
      <c r="A13" s="77" t="s">
        <v>67</v>
      </c>
      <c r="B13" s="74" t="s">
        <v>97</v>
      </c>
      <c r="C13" s="57">
        <v>8086000</v>
      </c>
      <c r="D13" s="33" t="s">
        <v>103</v>
      </c>
      <c r="E13" s="26" t="s">
        <v>104</v>
      </c>
      <c r="F13" s="26">
        <v>393.12</v>
      </c>
      <c r="G13" s="34"/>
      <c r="H13" s="65"/>
      <c r="I13" s="66">
        <f t="shared" si="0"/>
        <v>0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</row>
    <row r="14" spans="1:232" x14ac:dyDescent="0.2">
      <c r="A14" s="76"/>
      <c r="B14" s="74"/>
      <c r="C14" s="43"/>
      <c r="D14" s="33"/>
      <c r="E14" s="26"/>
      <c r="F14" s="26"/>
      <c r="G14" s="20"/>
      <c r="H14" s="67" t="s">
        <v>8</v>
      </c>
      <c r="I14" s="68">
        <f>SUM(I10:I13)</f>
        <v>0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</row>
    <row r="15" spans="1:232" x14ac:dyDescent="0.2">
      <c r="A15" s="76"/>
      <c r="B15" s="74"/>
      <c r="C15" s="43"/>
      <c r="D15" s="36" t="s">
        <v>49</v>
      </c>
      <c r="E15" s="29"/>
      <c r="F15" s="26"/>
      <c r="G15" s="29"/>
      <c r="H15" s="69"/>
      <c r="I15" s="70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</row>
    <row r="16" spans="1:232" x14ac:dyDescent="0.2">
      <c r="A16" s="77" t="s">
        <v>68</v>
      </c>
      <c r="B16" s="74" t="s">
        <v>97</v>
      </c>
      <c r="C16" s="57">
        <v>4007000</v>
      </c>
      <c r="D16" s="33" t="s">
        <v>105</v>
      </c>
      <c r="E16" s="26" t="s">
        <v>102</v>
      </c>
      <c r="F16" s="26">
        <v>528</v>
      </c>
      <c r="G16" s="34"/>
      <c r="H16" s="65"/>
      <c r="I16" s="66">
        <f t="shared" ref="I16:I20" si="1">TRUNC(F16*H16,2)</f>
        <v>0</v>
      </c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</row>
    <row r="17" spans="1:232" x14ac:dyDescent="0.2">
      <c r="A17" s="77" t="s">
        <v>70</v>
      </c>
      <c r="B17" s="74" t="s">
        <v>97</v>
      </c>
      <c r="C17" s="57">
        <v>4008000</v>
      </c>
      <c r="D17" s="33" t="s">
        <v>106</v>
      </c>
      <c r="E17" s="26" t="s">
        <v>102</v>
      </c>
      <c r="F17" s="26">
        <v>264</v>
      </c>
      <c r="G17" s="34"/>
      <c r="H17" s="65"/>
      <c r="I17" s="66">
        <f t="shared" si="1"/>
        <v>0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</row>
    <row r="18" spans="1:232" ht="25.5" x14ac:dyDescent="0.2">
      <c r="A18" s="77" t="s">
        <v>69</v>
      </c>
      <c r="B18" s="74" t="s">
        <v>97</v>
      </c>
      <c r="C18" s="57">
        <v>4015000</v>
      </c>
      <c r="D18" s="33" t="s">
        <v>107</v>
      </c>
      <c r="E18" s="26" t="s">
        <v>102</v>
      </c>
      <c r="F18" s="26">
        <v>343.2</v>
      </c>
      <c r="G18" s="34"/>
      <c r="H18" s="65"/>
      <c r="I18" s="66">
        <f t="shared" si="1"/>
        <v>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</row>
    <row r="19" spans="1:232" ht="25.5" x14ac:dyDescent="0.2">
      <c r="A19" s="77" t="s">
        <v>71</v>
      </c>
      <c r="B19" s="74" t="s">
        <v>97</v>
      </c>
      <c r="C19" s="57">
        <v>4060000</v>
      </c>
      <c r="D19" s="33" t="s">
        <v>108</v>
      </c>
      <c r="E19" s="26" t="s">
        <v>104</v>
      </c>
      <c r="F19" s="26">
        <v>9266.4</v>
      </c>
      <c r="G19" s="34"/>
      <c r="H19" s="65"/>
      <c r="I19" s="66">
        <f t="shared" si="1"/>
        <v>0</v>
      </c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</row>
    <row r="20" spans="1:232" ht="25.5" x14ac:dyDescent="0.2">
      <c r="A20" s="77" t="s">
        <v>72</v>
      </c>
      <c r="B20" s="74" t="s">
        <v>97</v>
      </c>
      <c r="C20" s="57">
        <v>4064000</v>
      </c>
      <c r="D20" s="33" t="s">
        <v>109</v>
      </c>
      <c r="E20" s="26" t="s">
        <v>110</v>
      </c>
      <c r="F20" s="26">
        <v>343.2</v>
      </c>
      <c r="G20" s="34"/>
      <c r="H20" s="65"/>
      <c r="I20" s="66">
        <f t="shared" si="1"/>
        <v>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</row>
    <row r="21" spans="1:232" x14ac:dyDescent="0.2">
      <c r="A21" s="76"/>
      <c r="B21" s="74"/>
      <c r="C21" s="43"/>
      <c r="D21" s="33"/>
      <c r="E21" s="26"/>
      <c r="F21" s="26"/>
      <c r="G21" s="20"/>
      <c r="H21" s="67" t="s">
        <v>8</v>
      </c>
      <c r="I21" s="68">
        <f>SUM(I16:I20)</f>
        <v>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</row>
    <row r="22" spans="1:232" x14ac:dyDescent="0.2">
      <c r="A22" s="76" t="s">
        <v>73</v>
      </c>
      <c r="B22" s="74"/>
      <c r="C22" s="43"/>
      <c r="D22" s="36" t="s">
        <v>50</v>
      </c>
      <c r="E22" s="29"/>
      <c r="F22" s="26"/>
      <c r="G22" s="29"/>
      <c r="H22" s="69"/>
      <c r="I22" s="70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</row>
    <row r="23" spans="1:232" ht="25.5" x14ac:dyDescent="0.2">
      <c r="A23" s="77" t="s">
        <v>74</v>
      </c>
      <c r="B23" s="74" t="s">
        <v>97</v>
      </c>
      <c r="C23" s="57">
        <v>6044000</v>
      </c>
      <c r="D23" s="33" t="s">
        <v>111</v>
      </c>
      <c r="E23" s="26" t="s">
        <v>99</v>
      </c>
      <c r="F23" s="26">
        <v>46.4</v>
      </c>
      <c r="G23" s="34"/>
      <c r="H23" s="65"/>
      <c r="I23" s="66">
        <f t="shared" ref="I23:I32" si="2">TRUNC(F23*H23,2)</f>
        <v>0</v>
      </c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</row>
    <row r="24" spans="1:232" ht="38.25" x14ac:dyDescent="0.2">
      <c r="A24" s="77" t="s">
        <v>75</v>
      </c>
      <c r="B24" s="74" t="s">
        <v>97</v>
      </c>
      <c r="C24" s="57">
        <v>6069005</v>
      </c>
      <c r="D24" s="33" t="s">
        <v>112</v>
      </c>
      <c r="E24" s="26" t="s">
        <v>99</v>
      </c>
      <c r="F24" s="26">
        <v>180</v>
      </c>
      <c r="G24" s="34"/>
      <c r="H24" s="65"/>
      <c r="I24" s="66">
        <f t="shared" si="2"/>
        <v>0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</row>
    <row r="25" spans="1:232" x14ac:dyDescent="0.2">
      <c r="A25" s="81" t="s">
        <v>76</v>
      </c>
      <c r="B25" s="82" t="s">
        <v>97</v>
      </c>
      <c r="C25" s="83">
        <v>5020000</v>
      </c>
      <c r="D25" s="84" t="s">
        <v>113</v>
      </c>
      <c r="E25" s="85" t="s">
        <v>102</v>
      </c>
      <c r="F25" s="85">
        <v>34.32</v>
      </c>
      <c r="G25" s="86"/>
      <c r="H25" s="87"/>
      <c r="I25" s="88">
        <f t="shared" si="2"/>
        <v>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</row>
    <row r="26" spans="1:232" x14ac:dyDescent="0.2">
      <c r="A26" s="78" t="s">
        <v>77</v>
      </c>
      <c r="B26" s="75" t="s">
        <v>97</v>
      </c>
      <c r="C26" s="58">
        <v>7007000</v>
      </c>
      <c r="D26" s="59" t="s">
        <v>114</v>
      </c>
      <c r="E26" s="60" t="s">
        <v>99</v>
      </c>
      <c r="F26" s="60">
        <v>180</v>
      </c>
      <c r="G26" s="61"/>
      <c r="H26" s="71"/>
      <c r="I26" s="72">
        <f t="shared" si="2"/>
        <v>0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</row>
    <row r="27" spans="1:232" ht="25.5" x14ac:dyDescent="0.2">
      <c r="A27" s="78" t="s">
        <v>78</v>
      </c>
      <c r="B27" s="75" t="s">
        <v>97</v>
      </c>
      <c r="C27" s="58">
        <v>7001000</v>
      </c>
      <c r="D27" s="59" t="s">
        <v>115</v>
      </c>
      <c r="E27" s="60" t="s">
        <v>99</v>
      </c>
      <c r="F27" s="60">
        <v>180</v>
      </c>
      <c r="G27" s="61"/>
      <c r="H27" s="71"/>
      <c r="I27" s="72">
        <f t="shared" si="2"/>
        <v>0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</row>
    <row r="28" spans="1:232" x14ac:dyDescent="0.2">
      <c r="A28" s="77" t="s">
        <v>79</v>
      </c>
      <c r="B28" s="74" t="s">
        <v>97</v>
      </c>
      <c r="C28" s="57">
        <v>7008000</v>
      </c>
      <c r="D28" s="33" t="s">
        <v>116</v>
      </c>
      <c r="E28" s="26" t="s">
        <v>117</v>
      </c>
      <c r="F28" s="26">
        <v>210</v>
      </c>
      <c r="G28" s="34"/>
      <c r="H28" s="65"/>
      <c r="I28" s="66">
        <f t="shared" si="2"/>
        <v>0</v>
      </c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</row>
    <row r="29" spans="1:232" x14ac:dyDescent="0.2">
      <c r="A29" s="78" t="s">
        <v>80</v>
      </c>
      <c r="B29" s="75" t="s">
        <v>97</v>
      </c>
      <c r="C29" s="58">
        <v>7009000</v>
      </c>
      <c r="D29" s="59" t="s">
        <v>118</v>
      </c>
      <c r="E29" s="60" t="s">
        <v>117</v>
      </c>
      <c r="F29" s="60">
        <v>3360</v>
      </c>
      <c r="G29" s="61"/>
      <c r="H29" s="71"/>
      <c r="I29" s="72">
        <f t="shared" si="2"/>
        <v>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</row>
    <row r="30" spans="1:232" x14ac:dyDescent="0.2">
      <c r="A30" s="77" t="s">
        <v>81</v>
      </c>
      <c r="B30" s="74" t="s">
        <v>97</v>
      </c>
      <c r="C30" s="57">
        <v>7011000</v>
      </c>
      <c r="D30" s="33" t="s">
        <v>119</v>
      </c>
      <c r="E30" s="26" t="s">
        <v>117</v>
      </c>
      <c r="F30" s="26">
        <v>840</v>
      </c>
      <c r="G30" s="34"/>
      <c r="H30" s="65"/>
      <c r="I30" s="66">
        <f t="shared" si="2"/>
        <v>0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</row>
    <row r="31" spans="1:232" ht="25.5" x14ac:dyDescent="0.2">
      <c r="A31" s="78" t="s">
        <v>82</v>
      </c>
      <c r="B31" s="75" t="s">
        <v>97</v>
      </c>
      <c r="C31" s="58">
        <v>7017000</v>
      </c>
      <c r="D31" s="59" t="s">
        <v>120</v>
      </c>
      <c r="E31" s="60" t="s">
        <v>102</v>
      </c>
      <c r="F31" s="60">
        <v>42</v>
      </c>
      <c r="G31" s="61"/>
      <c r="H31" s="71"/>
      <c r="I31" s="72">
        <f t="shared" si="2"/>
        <v>0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</row>
    <row r="32" spans="1:232" x14ac:dyDescent="0.2">
      <c r="A32" s="77" t="s">
        <v>83</v>
      </c>
      <c r="B32" s="74" t="s">
        <v>97</v>
      </c>
      <c r="C32" s="57">
        <v>7019000</v>
      </c>
      <c r="D32" s="33" t="s">
        <v>121</v>
      </c>
      <c r="E32" s="26" t="s">
        <v>122</v>
      </c>
      <c r="F32" s="26">
        <v>100</v>
      </c>
      <c r="G32" s="34"/>
      <c r="H32" s="65"/>
      <c r="I32" s="66">
        <f t="shared" si="2"/>
        <v>0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</row>
    <row r="33" spans="1:232" x14ac:dyDescent="0.2">
      <c r="A33" s="76"/>
      <c r="B33" s="74"/>
      <c r="C33" s="43"/>
      <c r="D33" s="33"/>
      <c r="E33" s="26"/>
      <c r="F33" s="26"/>
      <c r="G33" s="20"/>
      <c r="H33" s="67" t="s">
        <v>8</v>
      </c>
      <c r="I33" s="68">
        <f>SUM(I23:I32)</f>
        <v>0</v>
      </c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</row>
    <row r="34" spans="1:232" x14ac:dyDescent="0.2">
      <c r="A34" s="76" t="s">
        <v>84</v>
      </c>
      <c r="B34" s="74"/>
      <c r="C34" s="43"/>
      <c r="D34" s="36" t="s">
        <v>51</v>
      </c>
      <c r="E34" s="29"/>
      <c r="F34" s="26"/>
      <c r="G34" s="29"/>
      <c r="H34" s="69"/>
      <c r="I34" s="70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</row>
    <row r="35" spans="1:232" x14ac:dyDescent="0.2">
      <c r="A35" s="77" t="s">
        <v>85</v>
      </c>
      <c r="B35" s="74" t="s">
        <v>97</v>
      </c>
      <c r="C35" s="57">
        <v>8068000</v>
      </c>
      <c r="D35" s="33" t="s">
        <v>123</v>
      </c>
      <c r="E35" s="26" t="s">
        <v>124</v>
      </c>
      <c r="F35" s="26">
        <v>16</v>
      </c>
      <c r="G35" s="34"/>
      <c r="H35" s="65"/>
      <c r="I35" s="66">
        <f t="shared" ref="I35:I44" si="3">TRUNC(F35*H35,2)</f>
        <v>0</v>
      </c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</row>
    <row r="36" spans="1:232" ht="25.5" x14ac:dyDescent="0.2">
      <c r="A36" s="77" t="s">
        <v>86</v>
      </c>
      <c r="B36" s="74" t="s">
        <v>97</v>
      </c>
      <c r="C36" s="57">
        <v>4001000</v>
      </c>
      <c r="D36" s="33" t="s">
        <v>125</v>
      </c>
      <c r="E36" s="26" t="s">
        <v>102</v>
      </c>
      <c r="F36" s="26">
        <v>0.36</v>
      </c>
      <c r="G36" s="34"/>
      <c r="H36" s="65"/>
      <c r="I36" s="66">
        <f t="shared" si="3"/>
        <v>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</row>
    <row r="37" spans="1:232" x14ac:dyDescent="0.2">
      <c r="A37" s="77" t="s">
        <v>87</v>
      </c>
      <c r="B37" s="74" t="s">
        <v>97</v>
      </c>
      <c r="C37" s="57">
        <v>8014001</v>
      </c>
      <c r="D37" s="33" t="s">
        <v>126</v>
      </c>
      <c r="E37" s="26" t="s">
        <v>99</v>
      </c>
      <c r="F37" s="26">
        <v>29.93</v>
      </c>
      <c r="G37" s="34"/>
      <c r="H37" s="65"/>
      <c r="I37" s="66">
        <f t="shared" si="3"/>
        <v>0</v>
      </c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</row>
    <row r="38" spans="1:232" ht="25.5" x14ac:dyDescent="0.2">
      <c r="A38" s="77" t="s">
        <v>88</v>
      </c>
      <c r="B38" s="74" t="s">
        <v>97</v>
      </c>
      <c r="C38" s="57">
        <v>8020000</v>
      </c>
      <c r="D38" s="33" t="s">
        <v>127</v>
      </c>
      <c r="E38" s="26" t="s">
        <v>117</v>
      </c>
      <c r="F38" s="26">
        <v>191.4</v>
      </c>
      <c r="G38" s="34"/>
      <c r="H38" s="65"/>
      <c r="I38" s="66">
        <f t="shared" si="3"/>
        <v>0</v>
      </c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</row>
    <row r="39" spans="1:232" ht="25.5" x14ac:dyDescent="0.2">
      <c r="A39" s="77" t="s">
        <v>89</v>
      </c>
      <c r="B39" s="74" t="s">
        <v>97</v>
      </c>
      <c r="C39" s="57">
        <v>8021000</v>
      </c>
      <c r="D39" s="33" t="s">
        <v>128</v>
      </c>
      <c r="E39" s="26" t="s">
        <v>117</v>
      </c>
      <c r="F39" s="26">
        <v>87</v>
      </c>
      <c r="G39" s="34"/>
      <c r="H39" s="65"/>
      <c r="I39" s="66">
        <f t="shared" si="3"/>
        <v>0</v>
      </c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</row>
    <row r="40" spans="1:232" x14ac:dyDescent="0.2">
      <c r="A40" s="77" t="s">
        <v>90</v>
      </c>
      <c r="B40" s="74" t="s">
        <v>97</v>
      </c>
      <c r="C40" s="57">
        <v>8022000</v>
      </c>
      <c r="D40" s="33" t="s">
        <v>119</v>
      </c>
      <c r="E40" s="26" t="s">
        <v>117</v>
      </c>
      <c r="F40" s="26">
        <v>69.599999999999994</v>
      </c>
      <c r="G40" s="34"/>
      <c r="H40" s="65"/>
      <c r="I40" s="66">
        <f t="shared" si="3"/>
        <v>0</v>
      </c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</row>
    <row r="41" spans="1:232" ht="25.5" x14ac:dyDescent="0.2">
      <c r="A41" s="77" t="s">
        <v>91</v>
      </c>
      <c r="B41" s="74" t="s">
        <v>97</v>
      </c>
      <c r="C41" s="57">
        <v>8027000</v>
      </c>
      <c r="D41" s="33" t="s">
        <v>129</v>
      </c>
      <c r="E41" s="26" t="s">
        <v>102</v>
      </c>
      <c r="F41" s="26">
        <v>3.48</v>
      </c>
      <c r="G41" s="34"/>
      <c r="H41" s="65"/>
      <c r="I41" s="66">
        <f t="shared" si="3"/>
        <v>0</v>
      </c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</row>
    <row r="42" spans="1:232" ht="25.5" x14ac:dyDescent="0.2">
      <c r="A42" s="77" t="s">
        <v>92</v>
      </c>
      <c r="B42" s="74" t="s">
        <v>130</v>
      </c>
      <c r="C42" s="57">
        <v>5001040</v>
      </c>
      <c r="D42" s="33" t="s">
        <v>131</v>
      </c>
      <c r="E42" s="26" t="s">
        <v>99</v>
      </c>
      <c r="F42" s="26">
        <v>8.9</v>
      </c>
      <c r="G42" s="34"/>
      <c r="H42" s="65"/>
      <c r="I42" s="66">
        <f t="shared" si="3"/>
        <v>0</v>
      </c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</row>
    <row r="43" spans="1:232" ht="25.5" x14ac:dyDescent="0.2">
      <c r="A43" s="77" t="s">
        <v>93</v>
      </c>
      <c r="B43" s="74" t="s">
        <v>130</v>
      </c>
      <c r="C43" s="57">
        <v>5001047</v>
      </c>
      <c r="D43" s="33" t="s">
        <v>132</v>
      </c>
      <c r="E43" s="26" t="s">
        <v>99</v>
      </c>
      <c r="F43" s="26">
        <v>8.9</v>
      </c>
      <c r="G43" s="34"/>
      <c r="H43" s="65"/>
      <c r="I43" s="66">
        <f t="shared" si="3"/>
        <v>0</v>
      </c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</row>
    <row r="44" spans="1:232" x14ac:dyDescent="0.2">
      <c r="A44" s="78" t="s">
        <v>94</v>
      </c>
      <c r="B44" s="75" t="s">
        <v>97</v>
      </c>
      <c r="C44" s="58">
        <v>8048001</v>
      </c>
      <c r="D44" s="59" t="s">
        <v>133</v>
      </c>
      <c r="E44" s="60" t="s">
        <v>124</v>
      </c>
      <c r="F44" s="60">
        <v>10</v>
      </c>
      <c r="G44" s="61"/>
      <c r="H44" s="71"/>
      <c r="I44" s="72">
        <f t="shared" si="3"/>
        <v>0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</row>
    <row r="45" spans="1:232" x14ac:dyDescent="0.2">
      <c r="A45" s="76"/>
      <c r="B45" s="74"/>
      <c r="C45" s="43"/>
      <c r="D45" s="33"/>
      <c r="E45" s="26"/>
      <c r="F45" s="26"/>
      <c r="G45" s="20"/>
      <c r="H45" s="67" t="s">
        <v>8</v>
      </c>
      <c r="I45" s="68">
        <f>SUM(I35:I44)</f>
        <v>0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</row>
    <row r="46" spans="1:232" x14ac:dyDescent="0.2">
      <c r="A46" s="22" t="s">
        <v>9</v>
      </c>
      <c r="B46" s="22"/>
      <c r="C46" s="22"/>
      <c r="D46" s="21"/>
      <c r="E46" s="17"/>
      <c r="F46" s="23"/>
      <c r="G46" s="24"/>
      <c r="H46" s="18" t="s">
        <v>10</v>
      </c>
      <c r="I46" s="73">
        <f>SUM(I9:I45)/2</f>
        <v>0</v>
      </c>
    </row>
    <row r="47" spans="1:232" x14ac:dyDescent="0.2">
      <c r="A47" s="79"/>
      <c r="B47" s="1" t="s">
        <v>52</v>
      </c>
      <c r="C47" s="1"/>
      <c r="D47" s="21"/>
      <c r="E47" s="17"/>
      <c r="F47" s="23"/>
      <c r="G47" s="24"/>
      <c r="H47" s="24"/>
      <c r="I47" s="23"/>
    </row>
    <row r="48" spans="1:232" x14ac:dyDescent="0.2">
      <c r="A48" s="35" t="s">
        <v>54</v>
      </c>
      <c r="B48" s="35"/>
      <c r="C48" s="35"/>
      <c r="D48" s="21"/>
      <c r="E48" s="17"/>
      <c r="F48" s="12"/>
      <c r="G48" s="18"/>
      <c r="H48" s="18"/>
      <c r="I48" s="23"/>
    </row>
    <row r="49" spans="1:9" x14ac:dyDescent="0.2">
      <c r="I49" s="25"/>
    </row>
    <row r="50" spans="1:9" ht="15.75" x14ac:dyDescent="0.25">
      <c r="A50" s="105" t="s">
        <v>55</v>
      </c>
      <c r="B50" s="105"/>
      <c r="C50" s="105"/>
      <c r="D50" s="105"/>
      <c r="E50" s="105"/>
      <c r="F50" s="105"/>
      <c r="G50" s="105"/>
      <c r="H50" s="105"/>
      <c r="I50" s="106"/>
    </row>
    <row r="51" spans="1:9" ht="15" x14ac:dyDescent="0.25">
      <c r="A51" s="32" t="s">
        <v>11</v>
      </c>
      <c r="B51" s="32" t="s">
        <v>11</v>
      </c>
      <c r="C51" s="32" t="s">
        <v>12</v>
      </c>
      <c r="D51" s="40" t="s">
        <v>13</v>
      </c>
      <c r="E51" s="107" t="s">
        <v>2</v>
      </c>
      <c r="F51" s="108"/>
      <c r="G51" s="107" t="s">
        <v>14</v>
      </c>
      <c r="H51" s="109"/>
      <c r="I51" s="108"/>
    </row>
    <row r="52" spans="1:9" x14ac:dyDescent="0.2">
      <c r="A52" s="80" t="str">
        <f t="shared" ref="A52:C53" si="4">A26</f>
        <v>3.4</v>
      </c>
      <c r="B52" s="37" t="str">
        <f t="shared" si="4"/>
        <v>SIURB-I Jul/25</v>
      </c>
      <c r="C52" s="62">
        <f t="shared" si="4"/>
        <v>7007000</v>
      </c>
      <c r="D52" s="41" t="str">
        <f>VLOOKUP(C52,C6:I42,2,0)</f>
        <v>FORMA PARA GALERIA MOLDADA</v>
      </c>
      <c r="E52" s="100" t="str">
        <f>VLOOKUP(C52,C6:I42,3,0)</f>
        <v>M2</v>
      </c>
      <c r="F52" s="101"/>
      <c r="G52" s="102">
        <f>(VLOOKUP(C52,C6:I43,4,0))/2</f>
        <v>90</v>
      </c>
      <c r="H52" s="103"/>
      <c r="I52" s="104"/>
    </row>
    <row r="53" spans="1:9" ht="12.75" customHeight="1" x14ac:dyDescent="0.2">
      <c r="A53" s="80" t="str">
        <f t="shared" si="4"/>
        <v>3.5</v>
      </c>
      <c r="B53" s="37" t="str">
        <f t="shared" si="4"/>
        <v>SIURB-I Jul/25</v>
      </c>
      <c r="C53" s="62">
        <f t="shared" si="4"/>
        <v>7001000</v>
      </c>
      <c r="D53" s="41" t="str">
        <f>VLOOKUP(C53,C7:I43,2,0)</f>
        <v>ESCORAMENTO CONTÍNUO DE MADEIRA PARA GALERIAS MOLDADAS, COM REAPROVEITAMENTO</v>
      </c>
      <c r="E53" s="100" t="str">
        <f>VLOOKUP(C53,C7:I43,3,0)</f>
        <v>M2</v>
      </c>
      <c r="F53" s="101"/>
      <c r="G53" s="102">
        <f>(VLOOKUP(C53,C7:I44,4,0))/2</f>
        <v>90</v>
      </c>
      <c r="H53" s="103"/>
      <c r="I53" s="104"/>
    </row>
    <row r="54" spans="1:9" x14ac:dyDescent="0.2">
      <c r="A54" s="80" t="str">
        <f>A29</f>
        <v>3.7</v>
      </c>
      <c r="B54" s="37" t="str">
        <f>B29</f>
        <v>SIURB-I Jul/25</v>
      </c>
      <c r="C54" s="62">
        <f>C29</f>
        <v>7009000</v>
      </c>
      <c r="D54" s="41" t="str">
        <f>VLOOKUP(C54,C8:I44,2,0)</f>
        <v>FORNECIMENTO E APLICAÇÃO DE AÇO CA-50 - DIÂMETRO &lt; 1/2"</v>
      </c>
      <c r="E54" s="100" t="str">
        <f>VLOOKUP(C54,C8:I44,3,0)</f>
        <v>KG</v>
      </c>
      <c r="F54" s="101"/>
      <c r="G54" s="102">
        <f>(VLOOKUP(C54,C8:I44,4,0))/2</f>
        <v>1680</v>
      </c>
      <c r="H54" s="103"/>
      <c r="I54" s="104"/>
    </row>
    <row r="55" spans="1:9" x14ac:dyDescent="0.2">
      <c r="A55" s="80" t="str">
        <f>A31</f>
        <v>3.9</v>
      </c>
      <c r="B55" s="37" t="str">
        <f>B31</f>
        <v>SIURB-I Jul/25</v>
      </c>
      <c r="C55" s="62">
        <f>C31</f>
        <v>7017000</v>
      </c>
      <c r="D55" s="41" t="str">
        <f>VLOOKUP(C55,C9:I45,2,0)</f>
        <v>FORNECIMENTO E APLICAÇÃO DE CONCRETO USINADO FCK=30,0MPA</v>
      </c>
      <c r="E55" s="100" t="str">
        <f>VLOOKUP(C55,C9:I45,3,0)</f>
        <v>M3</v>
      </c>
      <c r="F55" s="101"/>
      <c r="G55" s="102">
        <f>(VLOOKUP(C55,C9:I45,4,0))/2</f>
        <v>21</v>
      </c>
      <c r="H55" s="103"/>
      <c r="I55" s="104"/>
    </row>
    <row r="56" spans="1:9" x14ac:dyDescent="0.2">
      <c r="A56" s="80" t="str">
        <f>A44</f>
        <v>4.10</v>
      </c>
      <c r="B56" s="37" t="str">
        <f>B44</f>
        <v>SIURB-I Jul/25</v>
      </c>
      <c r="C56" s="62">
        <f>C44</f>
        <v>8048001</v>
      </c>
      <c r="D56" s="41" t="str">
        <f>VLOOKUP(C56,C10:I46,2,0)</f>
        <v>GRADIL DE FERRO MODELO PMSP, INCLUI PINTURA</v>
      </c>
      <c r="E56" s="100" t="str">
        <f>VLOOKUP(C56,C10:I46,3,0)</f>
        <v>M</v>
      </c>
      <c r="F56" s="101"/>
      <c r="G56" s="102">
        <f>(VLOOKUP(C56,C10:I46,4,0))/2</f>
        <v>5</v>
      </c>
      <c r="H56" s="103"/>
      <c r="I56" s="104"/>
    </row>
    <row r="58" spans="1:9" ht="16.5" customHeight="1" x14ac:dyDescent="0.2">
      <c r="D58" s="16"/>
    </row>
    <row r="59" spans="1:9" ht="39.75" customHeight="1" x14ac:dyDescent="0.2"/>
    <row r="60" spans="1:9" x14ac:dyDescent="0.2">
      <c r="D60" s="31"/>
    </row>
    <row r="61" spans="1:9" x14ac:dyDescent="0.2">
      <c r="D61" s="14"/>
    </row>
    <row r="62" spans="1:9" x14ac:dyDescent="0.2">
      <c r="D62" s="14"/>
    </row>
    <row r="63" spans="1:9" x14ac:dyDescent="0.2">
      <c r="D63" s="16"/>
      <c r="I63" s="1"/>
    </row>
  </sheetData>
  <autoFilter ref="A8:I48" xr:uid="{00000000-0001-0000-0100-000000000000}"/>
  <mergeCells count="23">
    <mergeCell ref="D1:I1"/>
    <mergeCell ref="G6:I6"/>
    <mergeCell ref="E56:F56"/>
    <mergeCell ref="G56:I56"/>
    <mergeCell ref="E7:E8"/>
    <mergeCell ref="F7:F8"/>
    <mergeCell ref="I7:I8"/>
    <mergeCell ref="G7:H7"/>
    <mergeCell ref="G51:I51"/>
    <mergeCell ref="G55:I55"/>
    <mergeCell ref="E51:F51"/>
    <mergeCell ref="E55:F55"/>
    <mergeCell ref="E54:F54"/>
    <mergeCell ref="G54:I54"/>
    <mergeCell ref="A7:A8"/>
    <mergeCell ref="G53:I53"/>
    <mergeCell ref="B7:B8"/>
    <mergeCell ref="C7:C8"/>
    <mergeCell ref="D7:D8"/>
    <mergeCell ref="E52:F52"/>
    <mergeCell ref="G52:I52"/>
    <mergeCell ref="A50:I50"/>
    <mergeCell ref="E53:F53"/>
  </mergeCells>
  <phoneticPr fontId="14" type="noConversion"/>
  <printOptions horizontalCentered="1"/>
  <pageMargins left="0.43" right="0.12" top="0.12" bottom="0.12" header="0.31" footer="0.31"/>
  <pageSetup paperSize="9" scale="5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U40"/>
  <sheetViews>
    <sheetView showGridLines="0" topLeftCell="A15" zoomScaleNormal="100" workbookViewId="0">
      <selection activeCell="C1" sqref="C1"/>
    </sheetView>
  </sheetViews>
  <sheetFormatPr defaultRowHeight="15" x14ac:dyDescent="0.2"/>
  <cols>
    <col min="1" max="1" width="9.140625" style="3"/>
    <col min="2" max="2" width="53.28515625" style="3" customWidth="1"/>
    <col min="3" max="8" width="11.28515625" style="3" bestFit="1" customWidth="1"/>
    <col min="9" max="20" width="6.7109375" style="3" hidden="1" customWidth="1"/>
    <col min="21" max="21" width="13.28515625" style="3" hidden="1" customWidth="1"/>
    <col min="22" max="22" width="13.7109375" style="3" customWidth="1"/>
    <col min="23" max="23" width="11.5703125" style="3" customWidth="1"/>
    <col min="24" max="24" width="14.28515625" style="3" bestFit="1" customWidth="1"/>
    <col min="25" max="16384" width="9.140625" style="3"/>
  </cols>
  <sheetData>
    <row r="1" spans="1:255" ht="9.75" customHeight="1" x14ac:dyDescent="0.2">
      <c r="C1" s="46"/>
    </row>
    <row r="2" spans="1:255" x14ac:dyDescent="0.2">
      <c r="V2" s="38"/>
      <c r="W2" s="39"/>
    </row>
    <row r="3" spans="1:255" x14ac:dyDescent="0.2"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</row>
    <row r="4" spans="1:255" x14ac:dyDescent="0.2">
      <c r="A4" s="2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</row>
    <row r="5" spans="1:255" x14ac:dyDescent="0.2">
      <c r="B5" s="119" t="s">
        <v>15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</row>
    <row r="7" spans="1:255" x14ac:dyDescent="0.2">
      <c r="B7" s="120">
        <f>Planilha!D3</f>
        <v>0</v>
      </c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</row>
    <row r="8" spans="1:255" x14ac:dyDescent="0.2"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</row>
    <row r="9" spans="1:255" s="2" customFormat="1" x14ac:dyDescent="0.2">
      <c r="B9" s="122" t="s">
        <v>6</v>
      </c>
      <c r="C9" s="4" t="s">
        <v>16</v>
      </c>
      <c r="D9" s="5"/>
      <c r="E9" s="5"/>
      <c r="F9" s="9"/>
      <c r="G9" s="4"/>
      <c r="H9" s="5"/>
      <c r="I9" s="5"/>
      <c r="J9" s="9"/>
      <c r="K9" s="4"/>
      <c r="L9" s="5"/>
      <c r="M9" s="5"/>
      <c r="N9" s="9"/>
      <c r="O9" s="4"/>
      <c r="P9" s="5"/>
      <c r="Q9" s="5"/>
      <c r="R9" s="5"/>
      <c r="S9" s="5"/>
      <c r="T9" s="5"/>
      <c r="U9" s="5"/>
      <c r="V9" s="126" t="s">
        <v>17</v>
      </c>
      <c r="W9" s="124" t="s">
        <v>18</v>
      </c>
      <c r="X9" s="2" t="s">
        <v>19</v>
      </c>
    </row>
    <row r="10" spans="1:255" s="2" customFormat="1" ht="27" customHeight="1" x14ac:dyDescent="0.2">
      <c r="B10" s="123"/>
      <c r="C10" s="6">
        <v>1</v>
      </c>
      <c r="D10" s="6">
        <v>2</v>
      </c>
      <c r="E10" s="6">
        <v>3</v>
      </c>
      <c r="F10" s="6">
        <v>4</v>
      </c>
      <c r="G10" s="6">
        <v>5</v>
      </c>
      <c r="H10" s="6">
        <v>6</v>
      </c>
      <c r="I10" s="6">
        <v>7</v>
      </c>
      <c r="J10" s="6">
        <v>8</v>
      </c>
      <c r="K10" s="6">
        <v>9</v>
      </c>
      <c r="L10" s="6">
        <v>10</v>
      </c>
      <c r="M10" s="6">
        <v>11</v>
      </c>
      <c r="N10" s="6">
        <v>12</v>
      </c>
      <c r="O10" s="6">
        <v>13</v>
      </c>
      <c r="P10" s="6">
        <v>14</v>
      </c>
      <c r="Q10" s="6">
        <v>15</v>
      </c>
      <c r="R10" s="6">
        <v>16</v>
      </c>
      <c r="S10" s="6">
        <v>17</v>
      </c>
      <c r="T10" s="6">
        <v>18</v>
      </c>
      <c r="U10" s="10">
        <v>19</v>
      </c>
      <c r="V10" s="127"/>
      <c r="W10" s="125"/>
    </row>
    <row r="11" spans="1:255" ht="9.9499999999999993" customHeight="1" x14ac:dyDescent="0.2">
      <c r="B11" s="112" t="str">
        <f>Planilha!D9</f>
        <v>1 - SERVIÇOS PRELIMINARES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114">
        <f>Planilha!I14</f>
        <v>0</v>
      </c>
      <c r="W11" s="115" t="e">
        <f>V11/$V$23</f>
        <v>#DIV/0!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</row>
    <row r="12" spans="1:255" ht="5.0999999999999996" customHeight="1" x14ac:dyDescent="0.2">
      <c r="B12" s="113"/>
      <c r="C12" s="45" t="s">
        <v>20</v>
      </c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114"/>
      <c r="W12" s="115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</row>
    <row r="13" spans="1:255" ht="9.9499999999999993" customHeight="1" x14ac:dyDescent="0.2">
      <c r="B13" s="113"/>
      <c r="C13" s="47">
        <f>IF(C12="x", $V11/COUNTIF($C12:$U12,"x"), "")</f>
        <v>0</v>
      </c>
      <c r="D13" s="47" t="str">
        <f>IF(D12="x", $V11/COUNTIF($C12:$U12,"x"), "")</f>
        <v/>
      </c>
      <c r="E13" s="47" t="str">
        <f t="shared" ref="E13:U13" si="0">IF(E12="x", $V11/COUNTIF($C12:$U12,"x"), "")</f>
        <v/>
      </c>
      <c r="F13" s="47" t="str">
        <f t="shared" si="0"/>
        <v/>
      </c>
      <c r="G13" s="47" t="str">
        <f t="shared" si="0"/>
        <v/>
      </c>
      <c r="H13" s="47" t="str">
        <f t="shared" si="0"/>
        <v/>
      </c>
      <c r="I13" s="47" t="str">
        <f t="shared" si="0"/>
        <v/>
      </c>
      <c r="J13" s="47" t="str">
        <f t="shared" si="0"/>
        <v/>
      </c>
      <c r="K13" s="47" t="str">
        <f t="shared" si="0"/>
        <v/>
      </c>
      <c r="L13" s="47" t="str">
        <f t="shared" si="0"/>
        <v/>
      </c>
      <c r="M13" s="47" t="str">
        <f t="shared" si="0"/>
        <v/>
      </c>
      <c r="N13" s="47" t="str">
        <f t="shared" si="0"/>
        <v/>
      </c>
      <c r="O13" s="47" t="str">
        <f t="shared" si="0"/>
        <v/>
      </c>
      <c r="P13" s="47" t="str">
        <f t="shared" si="0"/>
        <v/>
      </c>
      <c r="Q13" s="47" t="str">
        <f t="shared" si="0"/>
        <v/>
      </c>
      <c r="R13" s="47" t="str">
        <f t="shared" si="0"/>
        <v/>
      </c>
      <c r="S13" s="47" t="str">
        <f t="shared" si="0"/>
        <v/>
      </c>
      <c r="T13" s="47" t="str">
        <f t="shared" si="0"/>
        <v/>
      </c>
      <c r="U13" s="47" t="str">
        <f t="shared" si="0"/>
        <v/>
      </c>
      <c r="V13" s="114"/>
      <c r="W13" s="115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</row>
    <row r="14" spans="1:255" ht="9.9499999999999993" customHeight="1" x14ac:dyDescent="0.2">
      <c r="B14" s="112" t="str">
        <f>Planilha!D15</f>
        <v>2 - MOVIMENTO DE TERRA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114">
        <f>Planilha!I21</f>
        <v>0</v>
      </c>
      <c r="W14" s="115" t="e">
        <f>V14/$V$23</f>
        <v>#DIV/0!</v>
      </c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</row>
    <row r="15" spans="1:255" ht="5.0999999999999996" customHeight="1" x14ac:dyDescent="0.2">
      <c r="B15" s="113"/>
      <c r="C15" s="63" t="s">
        <v>21</v>
      </c>
      <c r="D15" s="63" t="s">
        <v>21</v>
      </c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114"/>
      <c r="W15" s="1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</row>
    <row r="16" spans="1:255" ht="9.9499999999999993" customHeight="1" x14ac:dyDescent="0.2">
      <c r="B16" s="113"/>
      <c r="C16" s="47">
        <f>IF(C15="x", $V14/COUNTIF($C15:$U15,"x"), "")</f>
        <v>0</v>
      </c>
      <c r="D16" s="47">
        <f>IF(D15="x", $V14/COUNTIF($C15:$U15,"x"), "")</f>
        <v>0</v>
      </c>
      <c r="E16" s="47" t="str">
        <f t="shared" ref="E16:U16" si="1">IF(E15="x", $V14/COUNTIF($C15:$U15,"x"), "")</f>
        <v/>
      </c>
      <c r="F16" s="47" t="str">
        <f t="shared" si="1"/>
        <v/>
      </c>
      <c r="G16" s="47" t="str">
        <f t="shared" si="1"/>
        <v/>
      </c>
      <c r="H16" s="47" t="str">
        <f t="shared" si="1"/>
        <v/>
      </c>
      <c r="I16" s="47" t="str">
        <f t="shared" si="1"/>
        <v/>
      </c>
      <c r="J16" s="47" t="str">
        <f t="shared" si="1"/>
        <v/>
      </c>
      <c r="K16" s="47" t="str">
        <f t="shared" si="1"/>
        <v/>
      </c>
      <c r="L16" s="47" t="str">
        <f t="shared" si="1"/>
        <v/>
      </c>
      <c r="M16" s="47" t="str">
        <f t="shared" si="1"/>
        <v/>
      </c>
      <c r="N16" s="47" t="str">
        <f t="shared" si="1"/>
        <v/>
      </c>
      <c r="O16" s="47" t="str">
        <f t="shared" si="1"/>
        <v/>
      </c>
      <c r="P16" s="47" t="str">
        <f t="shared" si="1"/>
        <v/>
      </c>
      <c r="Q16" s="47" t="str">
        <f t="shared" si="1"/>
        <v/>
      </c>
      <c r="R16" s="47" t="str">
        <f t="shared" si="1"/>
        <v/>
      </c>
      <c r="S16" s="47" t="str">
        <f t="shared" si="1"/>
        <v/>
      </c>
      <c r="T16" s="47" t="str">
        <f t="shared" si="1"/>
        <v/>
      </c>
      <c r="U16" s="47" t="str">
        <f t="shared" si="1"/>
        <v/>
      </c>
      <c r="V16" s="114"/>
      <c r="W16" s="115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</row>
    <row r="17" spans="2:255" ht="9.9499999999999993" customHeight="1" x14ac:dyDescent="0.2">
      <c r="B17" s="112" t="str">
        <f>Planilha!D22</f>
        <v>3 - GALERIAS MOLDADAS, CÓRREGOS E DRENAGEM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114">
        <f>Planilha!I33</f>
        <v>0</v>
      </c>
      <c r="W17" s="115" t="e">
        <f>V17/$V$23</f>
        <v>#DIV/0!</v>
      </c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</row>
    <row r="18" spans="2:255" ht="5.0999999999999996" customHeight="1" x14ac:dyDescent="0.2">
      <c r="B18" s="113"/>
      <c r="C18" s="45"/>
      <c r="D18" s="63" t="s">
        <v>21</v>
      </c>
      <c r="E18" s="63" t="s">
        <v>21</v>
      </c>
      <c r="F18" s="63" t="s">
        <v>21</v>
      </c>
      <c r="G18" s="63" t="s">
        <v>21</v>
      </c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114"/>
      <c r="W18" s="115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</row>
    <row r="19" spans="2:255" ht="9.9499999999999993" customHeight="1" x14ac:dyDescent="0.2">
      <c r="B19" s="113"/>
      <c r="C19" s="47" t="str">
        <f>IF(C18="x", $V17/COUNTIF($C18:$U18,"x"), "")</f>
        <v/>
      </c>
      <c r="D19" s="47">
        <f>IF(D18="x", $V17/COUNTIF($C18:$U18,"x"), "")</f>
        <v>0</v>
      </c>
      <c r="E19" s="47">
        <f t="shared" ref="E19" si="2">IF(E18="x", $V17/COUNTIF($C18:$U18,"x"), "")</f>
        <v>0</v>
      </c>
      <c r="F19" s="47">
        <f t="shared" ref="F19" si="3">IF(F18="x", $V17/COUNTIF($C18:$U18,"x"), "")</f>
        <v>0</v>
      </c>
      <c r="G19" s="47">
        <f t="shared" ref="G19" si="4">IF(G18="x", $V17/COUNTIF($C18:$U18,"x"), "")</f>
        <v>0</v>
      </c>
      <c r="H19" s="47" t="str">
        <f t="shared" ref="H19" si="5">IF(H18="x", $V17/COUNTIF($C18:$U18,"x"), "")</f>
        <v/>
      </c>
      <c r="I19" s="47" t="str">
        <f t="shared" ref="I19" si="6">IF(I18="x", $V17/COUNTIF($C18:$U18,"x"), "")</f>
        <v/>
      </c>
      <c r="J19" s="47" t="str">
        <f t="shared" ref="J19" si="7">IF(J18="x", $V17/COUNTIF($C18:$U18,"x"), "")</f>
        <v/>
      </c>
      <c r="K19" s="47" t="str">
        <f t="shared" ref="K19" si="8">IF(K18="x", $V17/COUNTIF($C18:$U18,"x"), "")</f>
        <v/>
      </c>
      <c r="L19" s="47" t="str">
        <f t="shared" ref="L19" si="9">IF(L18="x", $V17/COUNTIF($C18:$U18,"x"), "")</f>
        <v/>
      </c>
      <c r="M19" s="47" t="str">
        <f t="shared" ref="M19" si="10">IF(M18="x", $V17/COUNTIF($C18:$U18,"x"), "")</f>
        <v/>
      </c>
      <c r="N19" s="47" t="str">
        <f t="shared" ref="N19" si="11">IF(N18="x", $V17/COUNTIF($C18:$U18,"x"), "")</f>
        <v/>
      </c>
      <c r="O19" s="47" t="str">
        <f t="shared" ref="O19" si="12">IF(O18="x", $V17/COUNTIF($C18:$U18,"x"), "")</f>
        <v/>
      </c>
      <c r="P19" s="47" t="str">
        <f t="shared" ref="P19" si="13">IF(P18="x", $V17/COUNTIF($C18:$U18,"x"), "")</f>
        <v/>
      </c>
      <c r="Q19" s="47" t="str">
        <f t="shared" ref="Q19" si="14">IF(Q18="x", $V17/COUNTIF($C18:$U18,"x"), "")</f>
        <v/>
      </c>
      <c r="R19" s="47" t="str">
        <f t="shared" ref="R19" si="15">IF(R18="x", $V17/COUNTIF($C18:$U18,"x"), "")</f>
        <v/>
      </c>
      <c r="S19" s="47" t="str">
        <f t="shared" ref="S19" si="16">IF(S18="x", $V17/COUNTIF($C18:$U18,"x"), "")</f>
        <v/>
      </c>
      <c r="T19" s="47" t="str">
        <f t="shared" ref="T19" si="17">IF(T18="x", $V17/COUNTIF($C18:$U18,"x"), "")</f>
        <v/>
      </c>
      <c r="U19" s="47" t="str">
        <f t="shared" ref="U19" si="18">IF(U18="x", $V17/COUNTIF($C18:$U18,"x"), "")</f>
        <v/>
      </c>
      <c r="V19" s="114"/>
      <c r="W19" s="115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</row>
    <row r="20" spans="2:255" ht="9.9499999999999993" customHeight="1" x14ac:dyDescent="0.2">
      <c r="B20" s="112" t="str">
        <f>Planilha!D34</f>
        <v>4 - PONTE PARA PEDESTRE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114">
        <f>Planilha!I45</f>
        <v>0</v>
      </c>
      <c r="W20" s="115" t="e">
        <f>V20/$V$23</f>
        <v>#DIV/0!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</row>
    <row r="21" spans="2:255" ht="5.0999999999999996" customHeight="1" x14ac:dyDescent="0.2">
      <c r="B21" s="113"/>
      <c r="C21" s="45"/>
      <c r="D21" s="45"/>
      <c r="E21" s="45"/>
      <c r="F21" s="45"/>
      <c r="G21" s="63" t="s">
        <v>21</v>
      </c>
      <c r="H21" s="63" t="s">
        <v>21</v>
      </c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114"/>
      <c r="W21" s="115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</row>
    <row r="22" spans="2:255" ht="9.9499999999999993" customHeight="1" x14ac:dyDescent="0.2">
      <c r="B22" s="113"/>
      <c r="C22" s="47" t="str">
        <f>IF(C21="x", $V20/COUNTIF($C21:$U21,"x"), "")</f>
        <v/>
      </c>
      <c r="D22" s="47" t="str">
        <f>IF(D21="x", $V20/COUNTIF($C21:$U21,"x"), "")</f>
        <v/>
      </c>
      <c r="E22" s="47" t="str">
        <f t="shared" ref="E22" si="19">IF(E21="x", $V20/COUNTIF($C21:$U21,"x"), "")</f>
        <v/>
      </c>
      <c r="F22" s="47" t="str">
        <f t="shared" ref="F22" si="20">IF(F21="x", $V20/COUNTIF($C21:$U21,"x"), "")</f>
        <v/>
      </c>
      <c r="G22" s="47">
        <f t="shared" ref="G22" si="21">IF(G21="x", $V20/COUNTIF($C21:$U21,"x"), "")</f>
        <v>0</v>
      </c>
      <c r="H22" s="47">
        <f t="shared" ref="H22" si="22">IF(H21="x", $V20/COUNTIF($C21:$U21,"x"), "")</f>
        <v>0</v>
      </c>
      <c r="I22" s="47" t="str">
        <f t="shared" ref="I22" si="23">IF(I21="x", $V20/COUNTIF($C21:$U21,"x"), "")</f>
        <v/>
      </c>
      <c r="J22" s="47" t="str">
        <f t="shared" ref="J22" si="24">IF(J21="x", $V20/COUNTIF($C21:$U21,"x"), "")</f>
        <v/>
      </c>
      <c r="K22" s="47" t="str">
        <f t="shared" ref="K22" si="25">IF(K21="x", $V20/COUNTIF($C21:$U21,"x"), "")</f>
        <v/>
      </c>
      <c r="L22" s="47" t="str">
        <f t="shared" ref="L22" si="26">IF(L21="x", $V20/COUNTIF($C21:$U21,"x"), "")</f>
        <v/>
      </c>
      <c r="M22" s="47" t="str">
        <f t="shared" ref="M22" si="27">IF(M21="x", $V20/COUNTIF($C21:$U21,"x"), "")</f>
        <v/>
      </c>
      <c r="N22" s="47" t="str">
        <f t="shared" ref="N22" si="28">IF(N21="x", $V20/COUNTIF($C21:$U21,"x"), "")</f>
        <v/>
      </c>
      <c r="O22" s="47" t="str">
        <f t="shared" ref="O22" si="29">IF(O21="x", $V20/COUNTIF($C21:$U21,"x"), "")</f>
        <v/>
      </c>
      <c r="P22" s="47" t="str">
        <f t="shared" ref="P22" si="30">IF(P21="x", $V20/COUNTIF($C21:$U21,"x"), "")</f>
        <v/>
      </c>
      <c r="Q22" s="47" t="str">
        <f t="shared" ref="Q22" si="31">IF(Q21="x", $V20/COUNTIF($C21:$U21,"x"), "")</f>
        <v/>
      </c>
      <c r="R22" s="47" t="str">
        <f t="shared" ref="R22" si="32">IF(R21="x", $V20/COUNTIF($C21:$U21,"x"), "")</f>
        <v/>
      </c>
      <c r="S22" s="47" t="str">
        <f t="shared" ref="S22" si="33">IF(S21="x", $V20/COUNTIF($C21:$U21,"x"), "")</f>
        <v/>
      </c>
      <c r="T22" s="47" t="str">
        <f t="shared" ref="T22" si="34">IF(T21="x", $V20/COUNTIF($C21:$U21,"x"), "")</f>
        <v/>
      </c>
      <c r="U22" s="47" t="str">
        <f t="shared" ref="U22" si="35">IF(U21="x", $V20/COUNTIF($C21:$U21,"x"), "")</f>
        <v/>
      </c>
      <c r="V22" s="114"/>
      <c r="W22" s="115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</row>
    <row r="23" spans="2:255" s="2" customFormat="1" ht="9.75" customHeight="1" x14ac:dyDescent="0.2">
      <c r="B23" s="18" t="s">
        <v>10</v>
      </c>
      <c r="C23" s="48">
        <f>SUM(C11:C22)</f>
        <v>0</v>
      </c>
      <c r="D23" s="48">
        <f t="shared" ref="D23:U23" si="36">SUM(D11:D22)</f>
        <v>0</v>
      </c>
      <c r="E23" s="48">
        <f t="shared" si="36"/>
        <v>0</v>
      </c>
      <c r="F23" s="48">
        <f t="shared" si="36"/>
        <v>0</v>
      </c>
      <c r="G23" s="48">
        <f t="shared" si="36"/>
        <v>0</v>
      </c>
      <c r="H23" s="48">
        <f t="shared" si="36"/>
        <v>0</v>
      </c>
      <c r="I23" s="48">
        <f t="shared" si="36"/>
        <v>0</v>
      </c>
      <c r="J23" s="48">
        <f t="shared" si="36"/>
        <v>0</v>
      </c>
      <c r="K23" s="48">
        <f t="shared" si="36"/>
        <v>0</v>
      </c>
      <c r="L23" s="48">
        <f t="shared" si="36"/>
        <v>0</v>
      </c>
      <c r="M23" s="48">
        <f t="shared" si="36"/>
        <v>0</v>
      </c>
      <c r="N23" s="48">
        <f t="shared" si="36"/>
        <v>0</v>
      </c>
      <c r="O23" s="48">
        <f t="shared" si="36"/>
        <v>0</v>
      </c>
      <c r="P23" s="48">
        <f t="shared" si="36"/>
        <v>0</v>
      </c>
      <c r="Q23" s="48">
        <f t="shared" si="36"/>
        <v>0</v>
      </c>
      <c r="R23" s="48">
        <f t="shared" si="36"/>
        <v>0</v>
      </c>
      <c r="S23" s="48">
        <f t="shared" si="36"/>
        <v>0</v>
      </c>
      <c r="T23" s="48">
        <f t="shared" si="36"/>
        <v>0</v>
      </c>
      <c r="U23" s="48">
        <f t="shared" si="36"/>
        <v>0</v>
      </c>
      <c r="V23" s="23">
        <f>SUM(V11:V22)</f>
        <v>0</v>
      </c>
      <c r="W23" s="11" t="e">
        <f>SUM(W11:W22)</f>
        <v>#DIV/0!</v>
      </c>
      <c r="X23" s="64">
        <f>SUM(C23:H23)</f>
        <v>0</v>
      </c>
    </row>
    <row r="24" spans="2:255" x14ac:dyDescent="0.2">
      <c r="B24" s="8"/>
      <c r="X24" s="56"/>
    </row>
    <row r="25" spans="2:255" ht="44.25" customHeight="1" x14ac:dyDescent="0.2">
      <c r="B25" s="8"/>
      <c r="C25" s="117"/>
      <c r="D25" s="117"/>
      <c r="E25" s="117"/>
      <c r="F25" s="117"/>
      <c r="G25" s="117"/>
      <c r="H25" s="117"/>
    </row>
    <row r="26" spans="2:255" x14ac:dyDescent="0.2">
      <c r="B26" s="8"/>
      <c r="C26" s="118"/>
      <c r="D26" s="118"/>
      <c r="E26" s="118"/>
      <c r="F26" s="118"/>
      <c r="G26" s="118"/>
      <c r="H26" s="118"/>
    </row>
    <row r="27" spans="2:255" x14ac:dyDescent="0.2">
      <c r="B27" s="8"/>
      <c r="C27" s="116"/>
      <c r="D27" s="116"/>
      <c r="E27" s="116"/>
      <c r="F27" s="116"/>
      <c r="G27" s="116"/>
      <c r="H27" s="116"/>
      <c r="U27" s="56"/>
    </row>
    <row r="28" spans="2:255" ht="15" customHeight="1" x14ac:dyDescent="0.2">
      <c r="B28" s="8"/>
      <c r="C28" s="116"/>
      <c r="D28" s="116"/>
      <c r="E28" s="116"/>
      <c r="F28" s="116"/>
      <c r="G28" s="116"/>
      <c r="H28" s="116"/>
      <c r="U28" s="56"/>
    </row>
    <row r="29" spans="2:255" x14ac:dyDescent="0.2">
      <c r="B29" s="8"/>
      <c r="C29" s="16"/>
      <c r="D29" s="16"/>
      <c r="E29" s="16"/>
      <c r="F29" s="16"/>
      <c r="G29" s="16"/>
      <c r="H29" s="16"/>
      <c r="U29" s="56"/>
    </row>
    <row r="30" spans="2:255" x14ac:dyDescent="0.2">
      <c r="B30" s="8"/>
      <c r="C30" s="16"/>
      <c r="D30" s="16"/>
      <c r="E30" s="16"/>
      <c r="F30" s="16"/>
      <c r="G30" s="16"/>
      <c r="H30" s="16"/>
    </row>
    <row r="31" spans="2:255" x14ac:dyDescent="0.2">
      <c r="B31" s="8"/>
      <c r="C31" s="16"/>
      <c r="D31" s="16"/>
      <c r="E31" s="16"/>
      <c r="F31" s="16"/>
      <c r="G31" s="16"/>
      <c r="H31" s="16"/>
    </row>
    <row r="32" spans="2:255" ht="63.75" customHeight="1" x14ac:dyDescent="0.2">
      <c r="B32" s="8"/>
      <c r="C32" s="16"/>
      <c r="D32" s="16"/>
      <c r="E32" s="16"/>
      <c r="F32" s="16"/>
      <c r="G32" s="16"/>
      <c r="H32" s="16"/>
    </row>
    <row r="33" spans="2:8" ht="63.75" customHeight="1" x14ac:dyDescent="0.2">
      <c r="B33" s="8"/>
      <c r="C33" s="16"/>
      <c r="D33" s="16"/>
      <c r="E33" s="16"/>
      <c r="F33" s="16"/>
      <c r="G33" s="16"/>
      <c r="H33" s="16"/>
    </row>
    <row r="34" spans="2:8" x14ac:dyDescent="0.2">
      <c r="B34" s="8"/>
      <c r="C34" s="16"/>
      <c r="D34" s="16"/>
      <c r="E34" s="16"/>
      <c r="F34" s="16"/>
      <c r="G34" s="16"/>
      <c r="H34" s="16"/>
    </row>
    <row r="35" spans="2:8" x14ac:dyDescent="0.2">
      <c r="B35" s="8"/>
      <c r="C35" s="16"/>
      <c r="D35" s="16"/>
      <c r="E35" s="16"/>
      <c r="F35" s="16"/>
      <c r="G35" s="16"/>
      <c r="H35" s="16"/>
    </row>
    <row r="36" spans="2:8" x14ac:dyDescent="0.2">
      <c r="B36" s="8"/>
    </row>
    <row r="37" spans="2:8" x14ac:dyDescent="0.2">
      <c r="B37" s="8"/>
    </row>
    <row r="38" spans="2:8" x14ac:dyDescent="0.2">
      <c r="B38" s="8"/>
    </row>
    <row r="39" spans="2:8" x14ac:dyDescent="0.2">
      <c r="B39" s="8"/>
    </row>
    <row r="40" spans="2:8" x14ac:dyDescent="0.2">
      <c r="B40" s="8"/>
    </row>
  </sheetData>
  <mergeCells count="24">
    <mergeCell ref="C28:H28"/>
    <mergeCell ref="C25:H25"/>
    <mergeCell ref="C26:H26"/>
    <mergeCell ref="C27:H27"/>
    <mergeCell ref="B3:W3"/>
    <mergeCell ref="B4:W4"/>
    <mergeCell ref="B7:W7"/>
    <mergeCell ref="B8:W8"/>
    <mergeCell ref="B9:B10"/>
    <mergeCell ref="W9:W10"/>
    <mergeCell ref="V9:V10"/>
    <mergeCell ref="B5:W5"/>
    <mergeCell ref="B11:B13"/>
    <mergeCell ref="V11:V13"/>
    <mergeCell ref="W11:W13"/>
    <mergeCell ref="B20:B22"/>
    <mergeCell ref="B14:B16"/>
    <mergeCell ref="V14:V16"/>
    <mergeCell ref="W14:W16"/>
    <mergeCell ref="V20:V22"/>
    <mergeCell ref="W20:W22"/>
    <mergeCell ref="B17:B19"/>
    <mergeCell ref="V17:V19"/>
    <mergeCell ref="W17:W19"/>
  </mergeCells>
  <conditionalFormatting sqref="C12:U12">
    <cfRule type="cellIs" dxfId="3" priority="7" stopIfTrue="1" operator="equal">
      <formula>"x"</formula>
    </cfRule>
  </conditionalFormatting>
  <conditionalFormatting sqref="C15:U15">
    <cfRule type="cellIs" dxfId="2" priority="1" stopIfTrue="1" operator="equal">
      <formula>"x"</formula>
    </cfRule>
  </conditionalFormatting>
  <conditionalFormatting sqref="C18:U18">
    <cfRule type="cellIs" dxfId="1" priority="3" stopIfTrue="1" operator="equal">
      <formula>"x"</formula>
    </cfRule>
  </conditionalFormatting>
  <conditionalFormatting sqref="C21:U21">
    <cfRule type="cellIs" dxfId="0" priority="4" stopIfTrue="1" operator="equal">
      <formula>"x"</formula>
    </cfRule>
  </conditionalFormatting>
  <pageMargins left="0.51" right="0.51" top="0.79" bottom="0.79" header="0.31" footer="0.31"/>
  <pageSetup paperSize="9" scale="9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C3398-6A9E-427B-A097-BE12446DF14B}">
  <sheetPr>
    <pageSetUpPr fitToPage="1"/>
  </sheetPr>
  <dimension ref="A1:IY38"/>
  <sheetViews>
    <sheetView showGridLines="0" topLeftCell="A29" zoomScaleNormal="100" workbookViewId="0">
      <selection activeCell="D36" sqref="D36:D38"/>
    </sheetView>
  </sheetViews>
  <sheetFormatPr defaultRowHeight="12.75" x14ac:dyDescent="0.2"/>
  <cols>
    <col min="1" max="1" width="9.140625" style="1"/>
    <col min="2" max="2" width="11.140625" style="14" customWidth="1"/>
    <col min="3" max="3" width="10.7109375" style="15" customWidth="1"/>
    <col min="4" max="4" width="52.5703125" style="15" customWidth="1"/>
    <col min="5" max="5" width="10.7109375" style="16" customWidth="1"/>
    <col min="6" max="6" width="10.7109375" style="14" customWidth="1"/>
    <col min="7" max="7" width="14.7109375" style="14" bestFit="1" customWidth="1"/>
    <col min="8" max="8" width="15.42578125" style="14" customWidth="1"/>
    <col min="9" max="9" width="15.42578125" style="14" hidden="1" customWidth="1"/>
    <col min="10" max="11" width="15.42578125" style="14" customWidth="1"/>
    <col min="12" max="16384" width="9.140625" style="1"/>
  </cols>
  <sheetData>
    <row r="1" spans="2:249" ht="36" customHeight="1" x14ac:dyDescent="0.2"/>
    <row r="3" spans="2:249" ht="12.75" customHeight="1" x14ac:dyDescent="0.2">
      <c r="B3" s="89"/>
      <c r="C3" s="89"/>
      <c r="D3" s="89"/>
      <c r="E3" s="89"/>
      <c r="F3" s="89"/>
      <c r="G3" s="21"/>
      <c r="H3" s="21"/>
      <c r="I3" s="17"/>
      <c r="J3" s="17"/>
      <c r="K3" s="17"/>
    </row>
    <row r="4" spans="2:249" ht="12.75" customHeight="1" x14ac:dyDescent="0.2">
      <c r="B4" s="89"/>
      <c r="C4" s="89"/>
      <c r="D4" s="89"/>
      <c r="E4" s="89"/>
      <c r="F4" s="89"/>
      <c r="G4" s="21"/>
      <c r="H4" s="21"/>
      <c r="I4" s="17"/>
      <c r="J4" s="17"/>
      <c r="K4" s="17"/>
    </row>
    <row r="5" spans="2:249" ht="12.75" customHeight="1" x14ac:dyDescent="0.2">
      <c r="B5" s="89" t="s">
        <v>47</v>
      </c>
      <c r="C5" s="89"/>
      <c r="D5" s="89"/>
      <c r="E5" s="89"/>
      <c r="F5" s="89"/>
      <c r="G5" s="21"/>
      <c r="H5" s="21"/>
      <c r="I5" s="17"/>
      <c r="J5" s="17"/>
      <c r="K5" s="17"/>
    </row>
    <row r="6" spans="2:249" ht="12.75" customHeight="1" x14ac:dyDescent="0.2">
      <c r="B6" s="89" t="s">
        <v>48</v>
      </c>
      <c r="C6" s="89"/>
      <c r="D6" s="89"/>
      <c r="E6" s="89"/>
      <c r="F6" s="89"/>
      <c r="G6" s="17"/>
      <c r="H6" s="17"/>
      <c r="I6" s="17"/>
      <c r="J6" s="17"/>
      <c r="K6" s="17"/>
    </row>
    <row r="7" spans="2:249" ht="38.25" customHeight="1" x14ac:dyDescent="0.2"/>
    <row r="8" spans="2:249" ht="12.75" customHeight="1" x14ac:dyDescent="0.2">
      <c r="B8" s="131">
        <f>Planilha!D3</f>
        <v>0</v>
      </c>
      <c r="C8" s="131"/>
      <c r="D8" s="131"/>
      <c r="E8" s="131"/>
      <c r="F8" s="131"/>
      <c r="O8" s="27" t="s">
        <v>4</v>
      </c>
    </row>
    <row r="9" spans="2:249" ht="12.75" customHeight="1" x14ac:dyDescent="0.2">
      <c r="B9" s="55"/>
      <c r="C9" s="55"/>
      <c r="D9" s="55"/>
      <c r="E9" s="55"/>
      <c r="F9" s="55"/>
    </row>
    <row r="10" spans="2:249" x14ac:dyDescent="0.2">
      <c r="B10" s="128" t="str">
        <f>Planilha!D5</f>
        <v>Local: Final da Rua Bruno Costa, Vila Loanda - Ferraz de Vasconcelos</v>
      </c>
      <c r="C10" s="128"/>
      <c r="D10" s="128"/>
      <c r="E10" s="128"/>
      <c r="F10" s="128"/>
    </row>
    <row r="11" spans="2:249" x14ac:dyDescent="0.2">
      <c r="F11" s="18"/>
      <c r="G11" s="28"/>
      <c r="H11" s="28"/>
      <c r="I11" s="28"/>
      <c r="J11" s="1"/>
      <c r="K11" s="1"/>
    </row>
    <row r="12" spans="2:249" ht="15" customHeight="1" x14ac:dyDescent="0.2">
      <c r="B12" s="129" t="s">
        <v>22</v>
      </c>
      <c r="C12" s="129"/>
      <c r="D12" s="129"/>
      <c r="E12" s="129" t="s">
        <v>23</v>
      </c>
      <c r="F12" s="135" t="s">
        <v>24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</row>
    <row r="13" spans="2:249" x14ac:dyDescent="0.2">
      <c r="B13" s="129"/>
      <c r="C13" s="129"/>
      <c r="D13" s="129"/>
      <c r="E13" s="129"/>
      <c r="F13" s="135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</row>
    <row r="14" spans="2:249" ht="15.75" customHeight="1" x14ac:dyDescent="0.2">
      <c r="B14" s="130" t="s">
        <v>25</v>
      </c>
      <c r="C14" s="130"/>
      <c r="D14" s="130"/>
      <c r="E14" s="52" t="s">
        <v>26</v>
      </c>
      <c r="F14" s="53">
        <v>4.0099999999999997E-2</v>
      </c>
      <c r="G14" s="49"/>
      <c r="H14" s="49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</row>
    <row r="15" spans="2:249" ht="15.75" customHeight="1" x14ac:dyDescent="0.2">
      <c r="B15" s="130" t="s">
        <v>27</v>
      </c>
      <c r="C15" s="130"/>
      <c r="D15" s="130"/>
      <c r="E15" s="52" t="s">
        <v>28</v>
      </c>
      <c r="F15" s="53">
        <v>4.0000000000000001E-3</v>
      </c>
      <c r="G15" s="49"/>
      <c r="H15" s="49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</row>
    <row r="16" spans="2:249" ht="15" x14ac:dyDescent="0.2">
      <c r="B16" s="130" t="s">
        <v>29</v>
      </c>
      <c r="C16" s="130"/>
      <c r="D16" s="130"/>
      <c r="E16" s="52" t="s">
        <v>30</v>
      </c>
      <c r="F16" s="53">
        <v>7.4999999999999997E-3</v>
      </c>
      <c r="G16" s="49"/>
      <c r="H16" s="49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</row>
    <row r="17" spans="2:249" ht="15.75" customHeight="1" x14ac:dyDescent="0.2">
      <c r="B17" s="130" t="s">
        <v>31</v>
      </c>
      <c r="C17" s="130"/>
      <c r="D17" s="130"/>
      <c r="E17" s="52" t="s">
        <v>32</v>
      </c>
      <c r="F17" s="53">
        <v>1.2E-2</v>
      </c>
      <c r="G17" s="49"/>
      <c r="H17" s="49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</row>
    <row r="18" spans="2:249" ht="15" x14ac:dyDescent="0.2">
      <c r="B18" s="130" t="s">
        <v>33</v>
      </c>
      <c r="C18" s="130"/>
      <c r="D18" s="130"/>
      <c r="E18" s="52" t="s">
        <v>34</v>
      </c>
      <c r="F18" s="53">
        <v>6.6400000000000001E-2</v>
      </c>
      <c r="G18" s="49"/>
      <c r="H18" s="49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</row>
    <row r="19" spans="2:249" ht="15.75" customHeight="1" x14ac:dyDescent="0.2">
      <c r="B19" s="130" t="s">
        <v>35</v>
      </c>
      <c r="C19" s="130"/>
      <c r="D19" s="130"/>
      <c r="E19" s="52" t="s">
        <v>36</v>
      </c>
      <c r="F19" s="53">
        <v>3.6499999999999998E-2</v>
      </c>
      <c r="G19" s="49"/>
      <c r="H19" s="4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</row>
    <row r="20" spans="2:249" ht="15.75" customHeight="1" x14ac:dyDescent="0.2">
      <c r="B20" s="130" t="s">
        <v>37</v>
      </c>
      <c r="C20" s="130"/>
      <c r="D20" s="130"/>
      <c r="E20" s="52" t="s">
        <v>38</v>
      </c>
      <c r="F20" s="53">
        <v>0.05</v>
      </c>
      <c r="G20" s="49"/>
      <c r="H20" s="49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</row>
    <row r="21" spans="2:249" ht="15" customHeight="1" x14ac:dyDescent="0.2">
      <c r="B21" s="130" t="s">
        <v>39</v>
      </c>
      <c r="C21" s="130"/>
      <c r="D21" s="130"/>
      <c r="E21" s="52" t="s">
        <v>40</v>
      </c>
      <c r="F21" s="53">
        <v>0</v>
      </c>
      <c r="G21" s="49"/>
      <c r="H21" s="49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</row>
    <row r="22" spans="2:249" ht="15.75" customHeight="1" x14ac:dyDescent="0.2">
      <c r="B22" s="136" t="s">
        <v>41</v>
      </c>
      <c r="C22" s="136"/>
      <c r="D22" s="136"/>
      <c r="E22" s="136"/>
      <c r="F22" s="54">
        <f>(((1+F14+F15+F16)*(1+F17)*(1+F18))/(1-F19-F20))-1</f>
        <v>0.24234631076081015</v>
      </c>
      <c r="G22" s="49"/>
      <c r="H22" s="49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</row>
    <row r="23" spans="2:249" x14ac:dyDescent="0.2">
      <c r="B23" s="13"/>
      <c r="C23" s="1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</row>
    <row r="24" spans="2:249" x14ac:dyDescent="0.2">
      <c r="B24" s="13"/>
      <c r="C24" s="13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</row>
    <row r="25" spans="2:249" ht="12.75" customHeight="1" x14ac:dyDescent="0.2">
      <c r="B25" s="44" t="s">
        <v>42</v>
      </c>
      <c r="C25" s="44"/>
      <c r="D25" s="44"/>
      <c r="E25" s="44"/>
      <c r="F25" s="44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</row>
    <row r="26" spans="2:249" x14ac:dyDescent="0.2">
      <c r="B26" s="13"/>
      <c r="C26" s="13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</row>
    <row r="27" spans="2:249" ht="15.75" x14ac:dyDescent="0.2">
      <c r="B27" s="13"/>
      <c r="C27" s="132" t="s">
        <v>43</v>
      </c>
      <c r="D27" s="50" t="s">
        <v>44</v>
      </c>
      <c r="E27" s="133">
        <v>-1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</row>
    <row r="28" spans="2:249" ht="15.75" x14ac:dyDescent="0.2">
      <c r="B28" s="13"/>
      <c r="C28" s="132"/>
      <c r="D28" s="51" t="s">
        <v>45</v>
      </c>
      <c r="E28" s="133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</row>
    <row r="29" spans="2:249" x14ac:dyDescent="0.2">
      <c r="B29" s="13"/>
      <c r="C29" s="13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</row>
    <row r="30" spans="2:249" x14ac:dyDescent="0.2">
      <c r="B30" s="13"/>
      <c r="C30" s="13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</row>
    <row r="31" spans="2:249" ht="45.75" customHeight="1" x14ac:dyDescent="0.2">
      <c r="B31" s="134" t="s">
        <v>46</v>
      </c>
      <c r="C31" s="134"/>
      <c r="D31" s="134"/>
      <c r="E31" s="134"/>
      <c r="F31" s="134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</row>
    <row r="32" spans="2:249" x14ac:dyDescent="0.2">
      <c r="B32" s="13"/>
      <c r="C32" s="13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</row>
    <row r="33" spans="1:259" x14ac:dyDescent="0.2">
      <c r="B33" s="13"/>
      <c r="C33" s="1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</row>
    <row r="35" spans="1:259" s="14" customFormat="1" x14ac:dyDescent="0.2">
      <c r="A35" s="1"/>
      <c r="C35" s="15"/>
      <c r="D35" s="31"/>
      <c r="E35" s="16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</row>
    <row r="36" spans="1:259" s="14" customFormat="1" x14ac:dyDescent="0.2">
      <c r="A36" s="1"/>
      <c r="C36" s="15"/>
      <c r="D36" s="14">
        <f>Cronograma!C26</f>
        <v>0</v>
      </c>
      <c r="E36" s="16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</row>
    <row r="37" spans="1:259" s="14" customFormat="1" x14ac:dyDescent="0.2">
      <c r="A37" s="1"/>
      <c r="C37" s="15"/>
      <c r="D37" s="14">
        <f>Cronograma!C27</f>
        <v>0</v>
      </c>
      <c r="E37" s="16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</row>
    <row r="38" spans="1:259" s="14" customFormat="1" x14ac:dyDescent="0.2">
      <c r="A38" s="1"/>
      <c r="C38" s="15"/>
      <c r="D38" s="16">
        <f>Cronograma!C28</f>
        <v>0</v>
      </c>
      <c r="E38" s="16"/>
      <c r="H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</row>
  </sheetData>
  <mergeCells count="21">
    <mergeCell ref="C27:C28"/>
    <mergeCell ref="E27:E28"/>
    <mergeCell ref="B31:F31"/>
    <mergeCell ref="E12:E13"/>
    <mergeCell ref="F12:F13"/>
    <mergeCell ref="B20:D20"/>
    <mergeCell ref="B21:D21"/>
    <mergeCell ref="B22:E22"/>
    <mergeCell ref="B17:D17"/>
    <mergeCell ref="B18:D18"/>
    <mergeCell ref="B19:D19"/>
    <mergeCell ref="B3:F3"/>
    <mergeCell ref="B4:F4"/>
    <mergeCell ref="B5:F5"/>
    <mergeCell ref="B6:F6"/>
    <mergeCell ref="B8:F8"/>
    <mergeCell ref="B10:F10"/>
    <mergeCell ref="B12:D13"/>
    <mergeCell ref="B14:D14"/>
    <mergeCell ref="B15:D15"/>
    <mergeCell ref="B16:D16"/>
  </mergeCells>
  <printOptions horizontalCentered="1"/>
  <pageMargins left="0.43" right="0.12" top="0.12" bottom="0.12" header="0.31" footer="0.31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5</vt:i4>
      </vt:variant>
    </vt:vector>
  </HeadingPairs>
  <TitlesOfParts>
    <vt:vector size="8" baseType="lpstr">
      <vt:lpstr>Planilha</vt:lpstr>
      <vt:lpstr>Cronograma</vt:lpstr>
      <vt:lpstr>BDI</vt:lpstr>
      <vt:lpstr>BDI!Area_de_impressao</vt:lpstr>
      <vt:lpstr>Cronograma!Area_de_impressao</vt:lpstr>
      <vt:lpstr>Planilha!Area_de_impressao</vt:lpstr>
      <vt:lpstr>BDI!Titulos_de_impressao</vt:lpstr>
      <vt:lpstr>Planilha!Titulos_de_impressao</vt:lpstr>
    </vt:vector>
  </TitlesOfParts>
  <Manager/>
  <Company>Monte Azul / Trajeto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</dc:creator>
  <cp:keywords/>
  <dc:description/>
  <cp:lastModifiedBy>user</cp:lastModifiedBy>
  <cp:revision>1</cp:revision>
  <cp:lastPrinted>2025-12-18T12:08:01Z</cp:lastPrinted>
  <dcterms:created xsi:type="dcterms:W3CDTF">2009-08-20T04:39:23Z</dcterms:created>
  <dcterms:modified xsi:type="dcterms:W3CDTF">2026-01-06T14:14:09Z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1046-10.1.0.5707</vt:lpwstr>
  </property>
</Properties>
</file>